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7680" windowHeight="8715" activeTab="1"/>
  </bookViews>
  <sheets>
    <sheet name="P8b ene-dic" sheetId="14" r:id="rId1"/>
    <sheet name="Ing.Ene-Dic" sheetId="10" r:id="rId2"/>
    <sheet name="Flujo Conacyt Dic 04" sheetId="29" r:id="rId3"/>
    <sheet name="Fideicomiso" sheetId="20" r:id="rId4"/>
    <sheet name="Flujo Sivilla" sheetId="21" r:id="rId5"/>
    <sheet name="Flujo FIES" sheetId="22" r:id="rId6"/>
  </sheets>
  <externalReferences>
    <externalReference r:id="rId7"/>
    <externalReference r:id="rId8"/>
    <externalReference r:id="rId9"/>
  </externalReferences>
  <definedNames>
    <definedName name="\0" localSheetId="0">'P8b ene-dic'!#REF!</definedName>
    <definedName name="\0">#REF!</definedName>
    <definedName name="\c" localSheetId="0">#REF!</definedName>
    <definedName name="\c">#REF!</definedName>
    <definedName name="\l">#N/A</definedName>
    <definedName name="\p">#N/A</definedName>
    <definedName name="\r" localSheetId="0">#REF!</definedName>
    <definedName name="\r">#REF!</definedName>
    <definedName name="A_impresión_IM" localSheetId="0">#REF!</definedName>
    <definedName name="A_impresión_IM">#REF!</definedName>
    <definedName name="adf" localSheetId="0">#REF!</definedName>
    <definedName name="adf">#REF!</definedName>
    <definedName name="_xlnm.Print_Area" localSheetId="3">Fideicomiso!$A$57:$K$95</definedName>
    <definedName name="_xlnm.Print_Area" localSheetId="2">'Flujo Conacyt Dic 04'!#REF!</definedName>
    <definedName name="_xlnm.Print_Area" localSheetId="1">'Ing.Ene-Dic'!$A$1:$D$36</definedName>
    <definedName name="_xlnm.Print_Area" localSheetId="0">'P8b ene-dic'!$A$14:$U$48</definedName>
    <definedName name="ASC" localSheetId="0">#REF!</definedName>
    <definedName name="ASC">#REF!</definedName>
    <definedName name="asd" localSheetId="0">#REF!</definedName>
    <definedName name="asd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FORM">#REF!</definedName>
    <definedName name="p8b">#REF!</definedName>
    <definedName name="RANIMP">#N/A</definedName>
    <definedName name="_xlnm.Print_Titles" localSheetId="0">'P8b ene-dic'!$1:$13</definedName>
    <definedName name="Títulos_a_imprimir_IM" localSheetId="0">#REF!</definedName>
    <definedName name="Títulos_a_imprimir_IM">#REF!</definedName>
    <definedName name="ZZ">'[2]Enero-Junio'!#REF!</definedName>
  </definedNames>
  <calcPr calcId="125725" fullCalcOnLoad="1"/>
</workbook>
</file>

<file path=xl/calcChain.xml><?xml version="1.0" encoding="utf-8"?>
<calcChain xmlns="http://schemas.openxmlformats.org/spreadsheetml/2006/main">
  <c r="C41" i="10"/>
  <c r="C40"/>
  <c r="C39"/>
  <c r="J70" i="20"/>
  <c r="J77"/>
  <c r="J92"/>
  <c r="E71"/>
  <c r="E92"/>
  <c r="J93"/>
  <c r="E23"/>
  <c r="E17"/>
  <c r="E14" s="1"/>
  <c r="E35" s="1"/>
  <c r="J36" s="1"/>
  <c r="J13"/>
  <c r="J20"/>
  <c r="J35"/>
  <c r="E9" i="29"/>
  <c r="J30"/>
  <c r="E18"/>
  <c r="J12"/>
  <c r="J13"/>
  <c r="J19"/>
  <c r="J15"/>
  <c r="J14"/>
  <c r="E12"/>
  <c r="J11"/>
  <c r="J18"/>
  <c r="J33" s="1"/>
  <c r="J34" s="1"/>
  <c r="E33"/>
  <c r="J55" i="22"/>
  <c r="J62"/>
  <c r="J77"/>
  <c r="E56"/>
  <c r="E77"/>
  <c r="J78" s="1"/>
  <c r="E14"/>
  <c r="E35" s="1"/>
  <c r="J13"/>
  <c r="J20"/>
  <c r="J35"/>
  <c r="J36" s="1"/>
  <c r="J62" i="21"/>
  <c r="J69"/>
  <c r="J84"/>
  <c r="J85" s="1"/>
  <c r="E63"/>
  <c r="E84"/>
  <c r="E14"/>
  <c r="E35" s="1"/>
  <c r="J13"/>
  <c r="J20"/>
  <c r="J35"/>
  <c r="J36" s="1"/>
  <c r="C16" i="10"/>
  <c r="C20"/>
  <c r="B22"/>
  <c r="B26"/>
  <c r="C26"/>
  <c r="B30"/>
  <c r="C30" s="1"/>
  <c r="D30" s="1"/>
  <c r="B24"/>
  <c r="C24" s="1"/>
  <c r="C22"/>
  <c r="D20"/>
  <c r="D26"/>
  <c r="D22"/>
  <c r="D16"/>
  <c r="P40" i="14"/>
  <c r="N40"/>
  <c r="R40"/>
  <c r="J40"/>
  <c r="H20"/>
  <c r="H40" s="1"/>
  <c r="F40"/>
  <c r="D40"/>
  <c r="K45"/>
  <c r="N26"/>
  <c r="H23"/>
  <c r="N23"/>
  <c r="E21"/>
  <c r="E20"/>
  <c r="E43"/>
  <c r="E41"/>
  <c r="E35"/>
  <c r="E14"/>
  <c r="E30"/>
  <c r="E40" s="1"/>
  <c r="K21"/>
  <c r="I21"/>
  <c r="I20"/>
  <c r="G21"/>
  <c r="K30"/>
  <c r="L14"/>
  <c r="G14"/>
  <c r="O43"/>
  <c r="Q46"/>
  <c r="Q45"/>
  <c r="Q16"/>
  <c r="Q18" s="1"/>
  <c r="Q44" s="1"/>
  <c r="Q43"/>
  <c r="Q41"/>
  <c r="Q40"/>
  <c r="O46"/>
  <c r="O45"/>
  <c r="O16"/>
  <c r="O18" s="1"/>
  <c r="O44" s="1"/>
  <c r="O47" s="1"/>
  <c r="O48" s="1"/>
  <c r="O41"/>
  <c r="O40"/>
  <c r="K41"/>
  <c r="K46"/>
  <c r="K44"/>
  <c r="K43"/>
  <c r="K14"/>
  <c r="K40"/>
  <c r="I46"/>
  <c r="I45"/>
  <c r="I44"/>
  <c r="I43"/>
  <c r="I41"/>
  <c r="I14"/>
  <c r="I35"/>
  <c r="I40"/>
  <c r="G46"/>
  <c r="G45"/>
  <c r="G44"/>
  <c r="G43"/>
  <c r="G41"/>
  <c r="G35"/>
  <c r="G30"/>
  <c r="G40"/>
  <c r="E46"/>
  <c r="E45"/>
  <c r="E44"/>
  <c r="J26"/>
  <c r="D41"/>
  <c r="M24"/>
  <c r="M44"/>
  <c r="M45"/>
  <c r="S45"/>
  <c r="U45"/>
  <c r="M46"/>
  <c r="S46"/>
  <c r="U46" s="1"/>
  <c r="M43"/>
  <c r="S43"/>
  <c r="U43"/>
  <c r="R26"/>
  <c r="R23"/>
  <c r="R27" s="1"/>
  <c r="R24"/>
  <c r="R25"/>
  <c r="L26"/>
  <c r="L23"/>
  <c r="L24"/>
  <c r="L25"/>
  <c r="L27"/>
  <c r="P45"/>
  <c r="N45"/>
  <c r="R45"/>
  <c r="J45"/>
  <c r="H45"/>
  <c r="L45" s="1"/>
  <c r="T45" s="1"/>
  <c r="F45"/>
  <c r="D45"/>
  <c r="P16"/>
  <c r="P18"/>
  <c r="P44" s="1"/>
  <c r="N16"/>
  <c r="N18" s="1"/>
  <c r="N44" s="1"/>
  <c r="N47" s="1"/>
  <c r="N48" s="1"/>
  <c r="J44"/>
  <c r="H44"/>
  <c r="F44"/>
  <c r="D44"/>
  <c r="L44"/>
  <c r="P43"/>
  <c r="N43"/>
  <c r="R43"/>
  <c r="J43"/>
  <c r="H43"/>
  <c r="L43" s="1"/>
  <c r="F43"/>
  <c r="D43"/>
  <c r="F46"/>
  <c r="H46"/>
  <c r="L46" s="1"/>
  <c r="J46"/>
  <c r="D46"/>
  <c r="N46"/>
  <c r="P46"/>
  <c r="R46"/>
  <c r="S24"/>
  <c r="M23"/>
  <c r="S23"/>
  <c r="S21"/>
  <c r="M21"/>
  <c r="U21"/>
  <c r="R21"/>
  <c r="L21"/>
  <c r="T21" s="1"/>
  <c r="J41"/>
  <c r="L41" s="1"/>
  <c r="H41"/>
  <c r="F41"/>
  <c r="P41"/>
  <c r="N41"/>
  <c r="R41" s="1"/>
  <c r="M41"/>
  <c r="M47"/>
  <c r="S40"/>
  <c r="S41"/>
  <c r="S42" s="1"/>
  <c r="S30"/>
  <c r="S31"/>
  <c r="S32" s="1"/>
  <c r="R30"/>
  <c r="R31"/>
  <c r="R32" s="1"/>
  <c r="M30"/>
  <c r="M31"/>
  <c r="M32" s="1"/>
  <c r="M33" s="1"/>
  <c r="L30"/>
  <c r="L31"/>
  <c r="L32" s="1"/>
  <c r="L33" s="1"/>
  <c r="Q32"/>
  <c r="Q33"/>
  <c r="P32"/>
  <c r="P33"/>
  <c r="O32"/>
  <c r="O33"/>
  <c r="N32"/>
  <c r="N33"/>
  <c r="K32"/>
  <c r="K33"/>
  <c r="J32"/>
  <c r="J33"/>
  <c r="I32"/>
  <c r="I33"/>
  <c r="H32"/>
  <c r="H33"/>
  <c r="G32"/>
  <c r="G33"/>
  <c r="F32"/>
  <c r="F33"/>
  <c r="E32"/>
  <c r="E33"/>
  <c r="D32"/>
  <c r="D33"/>
  <c r="K16"/>
  <c r="K18"/>
  <c r="J16"/>
  <c r="J18"/>
  <c r="I16"/>
  <c r="I18"/>
  <c r="H16"/>
  <c r="H18"/>
  <c r="G16"/>
  <c r="G18"/>
  <c r="F16"/>
  <c r="F18"/>
  <c r="E16"/>
  <c r="E18"/>
  <c r="Q37"/>
  <c r="Q38"/>
  <c r="P37"/>
  <c r="P38"/>
  <c r="O37"/>
  <c r="O38"/>
  <c r="N37"/>
  <c r="N38"/>
  <c r="S35"/>
  <c r="S36"/>
  <c r="S37" s="1"/>
  <c r="R35"/>
  <c r="R36"/>
  <c r="R37" s="1"/>
  <c r="M35"/>
  <c r="M36"/>
  <c r="M37" s="1"/>
  <c r="M38" s="1"/>
  <c r="L35"/>
  <c r="L36"/>
  <c r="L37" s="1"/>
  <c r="L38" s="1"/>
  <c r="K37"/>
  <c r="K38"/>
  <c r="J37"/>
  <c r="J38"/>
  <c r="I37"/>
  <c r="I38"/>
  <c r="H37"/>
  <c r="H38"/>
  <c r="G37"/>
  <c r="G38"/>
  <c r="F37"/>
  <c r="F38"/>
  <c r="E37"/>
  <c r="E38"/>
  <c r="D37"/>
  <c r="D38"/>
  <c r="R20"/>
  <c r="R22"/>
  <c r="U31"/>
  <c r="T31"/>
  <c r="U30"/>
  <c r="T30"/>
  <c r="T23"/>
  <c r="P42"/>
  <c r="Q42"/>
  <c r="N42"/>
  <c r="O42"/>
  <c r="J47"/>
  <c r="J42"/>
  <c r="J48" s="1"/>
  <c r="K42"/>
  <c r="K47"/>
  <c r="K48"/>
  <c r="I47"/>
  <c r="I42"/>
  <c r="I48" s="1"/>
  <c r="H47"/>
  <c r="G42"/>
  <c r="G47"/>
  <c r="G48" s="1"/>
  <c r="F42"/>
  <c r="F47"/>
  <c r="F48"/>
  <c r="M25"/>
  <c r="M26"/>
  <c r="M27"/>
  <c r="Q27"/>
  <c r="P27"/>
  <c r="O27"/>
  <c r="N27"/>
  <c r="K27"/>
  <c r="J27"/>
  <c r="I27"/>
  <c r="H27"/>
  <c r="G27"/>
  <c r="F27"/>
  <c r="E27"/>
  <c r="D27"/>
  <c r="T24"/>
  <c r="U24"/>
  <c r="U23"/>
  <c r="M20"/>
  <c r="M22" s="1"/>
  <c r="M28" s="1"/>
  <c r="S20"/>
  <c r="S22" s="1"/>
  <c r="U22" s="1"/>
  <c r="L20"/>
  <c r="L22"/>
  <c r="T22" s="1"/>
  <c r="S26"/>
  <c r="U26" s="1"/>
  <c r="T26"/>
  <c r="E47"/>
  <c r="D47"/>
  <c r="U41"/>
  <c r="U36"/>
  <c r="T36"/>
  <c r="U35"/>
  <c r="T35"/>
  <c r="S25"/>
  <c r="S27"/>
  <c r="L28"/>
  <c r="U27"/>
  <c r="U25"/>
  <c r="T25"/>
  <c r="U20"/>
  <c r="T20"/>
  <c r="S15"/>
  <c r="M15"/>
  <c r="U15" s="1"/>
  <c r="R15"/>
  <c r="L15"/>
  <c r="T15"/>
  <c r="Q22"/>
  <c r="Q28"/>
  <c r="P22"/>
  <c r="P28"/>
  <c r="O22"/>
  <c r="O28"/>
  <c r="N22"/>
  <c r="N28"/>
  <c r="K22"/>
  <c r="K28"/>
  <c r="J22"/>
  <c r="J28"/>
  <c r="I22"/>
  <c r="I28"/>
  <c r="H22"/>
  <c r="H28"/>
  <c r="G22"/>
  <c r="G28"/>
  <c r="F22"/>
  <c r="F28"/>
  <c r="E22"/>
  <c r="E28"/>
  <c r="D22"/>
  <c r="D28"/>
  <c r="S14"/>
  <c r="M14"/>
  <c r="U14" s="1"/>
  <c r="U16" s="1"/>
  <c r="U18" s="1"/>
  <c r="R14"/>
  <c r="T14"/>
  <c r="T16" s="1"/>
  <c r="T18" s="1"/>
  <c r="S16"/>
  <c r="R16"/>
  <c r="M16"/>
  <c r="L16"/>
  <c r="D16"/>
  <c r="D18" s="1"/>
  <c r="S17"/>
  <c r="R17"/>
  <c r="M17"/>
  <c r="L17"/>
  <c r="S18"/>
  <c r="R18"/>
  <c r="M18"/>
  <c r="D42"/>
  <c r="D48" s="1"/>
  <c r="L18"/>
  <c r="R38" l="1"/>
  <c r="T38" s="1"/>
  <c r="T37"/>
  <c r="S38"/>
  <c r="U38" s="1"/>
  <c r="U37"/>
  <c r="R33"/>
  <c r="T33" s="1"/>
  <c r="T32"/>
  <c r="S33"/>
  <c r="U33" s="1"/>
  <c r="U32"/>
  <c r="R42"/>
  <c r="T41"/>
  <c r="T43"/>
  <c r="L47"/>
  <c r="S44"/>
  <c r="Q47"/>
  <c r="Q48" s="1"/>
  <c r="L40"/>
  <c r="H42"/>
  <c r="H48" s="1"/>
  <c r="R44"/>
  <c r="P47"/>
  <c r="P48" s="1"/>
  <c r="T27"/>
  <c r="R28"/>
  <c r="T28" s="1"/>
  <c r="M40"/>
  <c r="E42"/>
  <c r="E48" s="1"/>
  <c r="S28"/>
  <c r="U28" s="1"/>
  <c r="T46"/>
  <c r="L42" l="1"/>
  <c r="T40"/>
  <c r="B28" i="10" s="1"/>
  <c r="S47" i="14"/>
  <c r="S48" s="1"/>
  <c r="U44"/>
  <c r="U47" s="1"/>
  <c r="T42"/>
  <c r="M42"/>
  <c r="U40"/>
  <c r="T44"/>
  <c r="T47" s="1"/>
  <c r="R47"/>
  <c r="R48" s="1"/>
  <c r="T48" s="1"/>
  <c r="L48"/>
  <c r="M48" l="1"/>
  <c r="U42"/>
  <c r="U48"/>
  <c r="C28" i="10"/>
  <c r="B32"/>
  <c r="C32" l="1"/>
  <c r="D32" s="1"/>
  <c r="D28"/>
</calcChain>
</file>

<file path=xl/sharedStrings.xml><?xml version="1.0" encoding="utf-8"?>
<sst xmlns="http://schemas.openxmlformats.org/spreadsheetml/2006/main" count="285" uniqueCount="87">
  <si>
    <t xml:space="preserve"> ACUMULADO (DEVENGADO)</t>
  </si>
  <si>
    <t xml:space="preserve"> (MILES DE PESOS)</t>
  </si>
  <si>
    <t>ENTIDAD: CENTRO DE INVESTIGACIÓN EN MATERIALES AVANZADOS, S.C.</t>
  </si>
  <si>
    <t>FUENTE</t>
  </si>
  <si>
    <t>SUMA CTE.</t>
  </si>
  <si>
    <t>SUMA INV.</t>
  </si>
  <si>
    <t>T O T A L</t>
  </si>
  <si>
    <t>D</t>
  </si>
  <si>
    <t>PRESUPUESTO</t>
  </si>
  <si>
    <t>PS</t>
  </si>
  <si>
    <t>E</t>
  </si>
  <si>
    <t>Acumulado</t>
  </si>
  <si>
    <t>RECURSOS</t>
  </si>
  <si>
    <t>PROG.</t>
  </si>
  <si>
    <t>EJER.</t>
  </si>
  <si>
    <t>FISCALES</t>
  </si>
  <si>
    <t>PROPIOS</t>
  </si>
  <si>
    <t>SUMA</t>
  </si>
  <si>
    <t>CONACYT</t>
  </si>
  <si>
    <t>TOTAL</t>
  </si>
  <si>
    <t>SIVILLA</t>
  </si>
  <si>
    <t>FIES</t>
  </si>
  <si>
    <t>ENTIDAD: CENTRO DE INVESTIGACION EN MATERIALES AVANZADOS, S.C.</t>
  </si>
  <si>
    <t xml:space="preserve">          SEGUIMIENTO DE</t>
  </si>
  <si>
    <t xml:space="preserve">          INGRESOS (ACUMULADO)</t>
  </si>
  <si>
    <t xml:space="preserve">          (Miles de Pesos)</t>
  </si>
  <si>
    <t>DIFERENCIA</t>
  </si>
  <si>
    <t>C O N C E P T O</t>
  </si>
  <si>
    <t>AL CIERRE DEL PERIODO</t>
  </si>
  <si>
    <t>PORCENTUAL</t>
  </si>
  <si>
    <t>PROGRAMADOS</t>
  </si>
  <si>
    <t>CAPTADOS</t>
  </si>
  <si>
    <t>CAPTADOS/PROG</t>
  </si>
  <si>
    <t xml:space="preserve"> FUENTE DE INGRESOS :     */</t>
  </si>
  <si>
    <t xml:space="preserve">       Venta de Servicios</t>
  </si>
  <si>
    <t xml:space="preserve">       Productos Financieros</t>
  </si>
  <si>
    <t xml:space="preserve">       Diversos</t>
  </si>
  <si>
    <t xml:space="preserve">       Provenientes de Conacyt</t>
  </si>
  <si>
    <t xml:space="preserve">       Provenientes de Sivilla</t>
  </si>
  <si>
    <t xml:space="preserve">       Provenientes de FIES</t>
  </si>
  <si>
    <t xml:space="preserve">       Subsidios del Gobierno Federal</t>
  </si>
  <si>
    <t xml:space="preserve">       Otros Ingresos  (1)</t>
  </si>
  <si>
    <t xml:space="preserve"> SUMAN LOS INGRESOS</t>
  </si>
  <si>
    <t xml:space="preserve">  *  No incluir Operaciones Ajenas.</t>
  </si>
  <si>
    <t>OTROS</t>
  </si>
  <si>
    <t>FLUJO DE EFECTIVO CON RECURSOS CONACYT</t>
  </si>
  <si>
    <t>i</t>
  </si>
  <si>
    <t xml:space="preserve">                    ( Miles de Pesos con un Decimal )</t>
  </si>
  <si>
    <t>DENOMINACIÓN</t>
  </si>
  <si>
    <t>INGRESOS</t>
  </si>
  <si>
    <t>EGRESOS</t>
  </si>
  <si>
    <t xml:space="preserve">DISPONIBILIDAD INICIAL  </t>
  </si>
  <si>
    <t>GASTO CORRIENTE</t>
  </si>
  <si>
    <t>INGRESOS CONACYT</t>
  </si>
  <si>
    <t>Servicios Personales</t>
  </si>
  <si>
    <t>CONCEPTOS</t>
  </si>
  <si>
    <t>Materiales y Suministros</t>
  </si>
  <si>
    <t>Servicios Generales</t>
  </si>
  <si>
    <t>Fondos para Proyectos de Investigación</t>
  </si>
  <si>
    <t>Otras Erogaciones</t>
  </si>
  <si>
    <t>INVERSIÓN FISICA</t>
  </si>
  <si>
    <t>Bienes Muebles e Inmuebles</t>
  </si>
  <si>
    <t>Obra Pública</t>
  </si>
  <si>
    <t xml:space="preserve">DISPONIBILIDAD FINAL  </t>
  </si>
  <si>
    <t xml:space="preserve">SUMAN EGRESOS, DISPONIBILIDAD </t>
  </si>
  <si>
    <t>DIFERENCIA ENTRE INGRESOS Y EGRESOS ( Aclarar en la Nota )</t>
  </si>
  <si>
    <t>FLUJO DE EFECTIVO CON RECURSOS DEL FIDEICOMISO</t>
  </si>
  <si>
    <t>Productos Financieros</t>
  </si>
  <si>
    <t>FLUJO DE EFECTIVO CON RECURSOS SIVILLA</t>
  </si>
  <si>
    <t>Ministraciones del Fondo Sivilla</t>
  </si>
  <si>
    <t>FLUJO DE EFECTIVO CON RECURSOS FIES</t>
  </si>
  <si>
    <t>Ministraciones del Fondo FIES</t>
  </si>
  <si>
    <t>Fondos para Cátedras Patrimoniales</t>
  </si>
  <si>
    <t>Aportación de Recursos Propios 2002</t>
  </si>
  <si>
    <t>CENTROS PÚBLICOS DE INVESTIGACIÓN CONACYT</t>
  </si>
  <si>
    <t>Enero-Diciembre 2003</t>
  </si>
  <si>
    <t>Apoyos Puntuales</t>
  </si>
  <si>
    <t>PERIODO:  Enero-Junio 2004</t>
  </si>
  <si>
    <t>AI</t>
  </si>
  <si>
    <t>001</t>
  </si>
  <si>
    <t>002</t>
  </si>
  <si>
    <t>(1)  Recursos del Fideicomiso.</t>
  </si>
  <si>
    <t>Aportación de Recursos Propios 2003</t>
  </si>
  <si>
    <t xml:space="preserve"> SEGUIMIENTO  PRESUPUESTAL 2004</t>
  </si>
  <si>
    <t>PERIODO:  Enero-Diciembre 2004</t>
  </si>
  <si>
    <t>Enero-Diciembre 2004</t>
  </si>
  <si>
    <t>* Dirección Adjunta de Coordinación  del Sistema de Centros Públicos de InvestigaciónCONACYT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</si>
</sst>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#\ ###\ ##0.0"/>
    <numFmt numFmtId="167" formatCode="00"/>
    <numFmt numFmtId="169" formatCode="_(* #,##0.0_);_(* \(#,##0.0\);_(* &quot;-&quot;??_);_(@_)"/>
  </numFmts>
  <fonts count="23">
    <font>
      <sz val="10"/>
      <name val="Arial"/>
    </font>
    <font>
      <sz val="10"/>
      <name val="Arial"/>
    </font>
    <font>
      <sz val="10"/>
      <name val="Geneva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2"/>
      <name val="Tahoma"/>
      <family val="2"/>
    </font>
    <font>
      <b/>
      <sz val="8"/>
      <name val="Tahoma"/>
      <family val="2"/>
    </font>
    <font>
      <b/>
      <sz val="11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sz val="8"/>
      <name val="Tahoma"/>
      <family val="2"/>
    </font>
    <font>
      <b/>
      <u/>
      <sz val="12"/>
      <name val="Tahoma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0" fontId="2" fillId="0" borderId="0"/>
    <xf numFmtId="0" fontId="15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165" fontId="3" fillId="0" borderId="0" xfId="2" applyFont="1" applyAlignment="1" applyProtection="1"/>
    <xf numFmtId="165" fontId="3" fillId="0" borderId="0" xfId="2" applyFont="1"/>
    <xf numFmtId="165" fontId="4" fillId="0" borderId="0" xfId="2" applyFont="1" applyAlignment="1" applyProtection="1">
      <alignment horizontal="center"/>
    </xf>
    <xf numFmtId="165" fontId="4" fillId="0" borderId="0" xfId="2" applyFont="1"/>
    <xf numFmtId="165" fontId="4" fillId="0" borderId="0" xfId="2" applyFont="1" applyBorder="1"/>
    <xf numFmtId="165" fontId="5" fillId="0" borderId="0" xfId="2" applyFont="1" applyAlignment="1">
      <alignment horizontal="center"/>
    </xf>
    <xf numFmtId="165" fontId="4" fillId="0" borderId="0" xfId="2" applyFont="1" applyAlignment="1" applyProtection="1"/>
    <xf numFmtId="165" fontId="6" fillId="0" borderId="0" xfId="2" applyFont="1" applyAlignment="1" applyProtection="1">
      <alignment horizontal="left"/>
    </xf>
    <xf numFmtId="165" fontId="7" fillId="0" borderId="0" xfId="2" applyFont="1" applyAlignment="1" applyProtection="1">
      <alignment horizontal="left"/>
    </xf>
    <xf numFmtId="165" fontId="3" fillId="0" borderId="0" xfId="2" applyFont="1" applyAlignment="1" applyProtection="1">
      <alignment horizontal="left"/>
    </xf>
    <xf numFmtId="165" fontId="4" fillId="0" borderId="0" xfId="2" applyFont="1" applyAlignment="1" applyProtection="1">
      <alignment horizontal="left"/>
    </xf>
    <xf numFmtId="165" fontId="6" fillId="0" borderId="0" xfId="2" applyFont="1"/>
    <xf numFmtId="165" fontId="7" fillId="0" borderId="0" xfId="2" applyFont="1"/>
    <xf numFmtId="165" fontId="8" fillId="0" borderId="0" xfId="2" applyFont="1"/>
    <xf numFmtId="165" fontId="8" fillId="0" borderId="0" xfId="2" applyFont="1" applyBorder="1"/>
    <xf numFmtId="165" fontId="3" fillId="0" borderId="1" xfId="2" applyFont="1" applyBorder="1"/>
    <xf numFmtId="165" fontId="3" fillId="0" borderId="1" xfId="2" applyFont="1" applyBorder="1" applyAlignment="1">
      <alignment horizontal="center"/>
    </xf>
    <xf numFmtId="1" fontId="3" fillId="0" borderId="2" xfId="2" applyNumberFormat="1" applyFont="1" applyBorder="1" applyAlignment="1" applyProtection="1">
      <alignment horizontal="centerContinuous"/>
    </xf>
    <xf numFmtId="167" fontId="3" fillId="0" borderId="3" xfId="2" applyNumberFormat="1" applyFont="1" applyBorder="1" applyAlignment="1" applyProtection="1">
      <alignment horizontal="centerContinuous"/>
    </xf>
    <xf numFmtId="167" fontId="3" fillId="0" borderId="2" xfId="2" applyNumberFormat="1" applyFont="1" applyBorder="1" applyAlignment="1" applyProtection="1">
      <alignment horizontal="centerContinuous"/>
    </xf>
    <xf numFmtId="1" fontId="3" fillId="2" borderId="2" xfId="2" applyNumberFormat="1" applyFont="1" applyFill="1" applyBorder="1" applyAlignment="1" applyProtection="1">
      <alignment horizontal="centerContinuous"/>
    </xf>
    <xf numFmtId="167" fontId="3" fillId="2" borderId="3" xfId="2" applyNumberFormat="1" applyFont="1" applyFill="1" applyBorder="1" applyAlignment="1" applyProtection="1">
      <alignment horizontal="centerContinuous"/>
    </xf>
    <xf numFmtId="1" fontId="3" fillId="0" borderId="4" xfId="2" applyNumberFormat="1" applyFont="1" applyBorder="1" applyAlignment="1" applyProtection="1">
      <alignment horizontal="centerContinuous"/>
    </xf>
    <xf numFmtId="1" fontId="3" fillId="0" borderId="2" xfId="2" applyNumberFormat="1" applyFont="1" applyFill="1" applyBorder="1" applyAlignment="1" applyProtection="1">
      <alignment horizontal="centerContinuous"/>
    </xf>
    <xf numFmtId="167" fontId="3" fillId="0" borderId="3" xfId="2" applyNumberFormat="1" applyFont="1" applyFill="1" applyBorder="1" applyAlignment="1" applyProtection="1">
      <alignment horizontal="centerContinuous"/>
    </xf>
    <xf numFmtId="165" fontId="3" fillId="0" borderId="5" xfId="2" applyFont="1" applyBorder="1" applyAlignment="1" applyProtection="1">
      <alignment horizontal="center"/>
    </xf>
    <xf numFmtId="165" fontId="9" fillId="0" borderId="2" xfId="2" applyFont="1" applyBorder="1" applyAlignment="1" applyProtection="1">
      <alignment horizontal="centerContinuous"/>
    </xf>
    <xf numFmtId="165" fontId="3" fillId="0" borderId="3" xfId="2" applyFont="1" applyBorder="1" applyAlignment="1" applyProtection="1">
      <alignment horizontal="centerContinuous"/>
    </xf>
    <xf numFmtId="165" fontId="9" fillId="2" borderId="2" xfId="2" applyFont="1" applyFill="1" applyBorder="1" applyAlignment="1" applyProtection="1">
      <alignment horizontal="centerContinuous"/>
    </xf>
    <xf numFmtId="165" fontId="3" fillId="2" borderId="3" xfId="2" applyFont="1" applyFill="1" applyBorder="1" applyAlignment="1" applyProtection="1">
      <alignment horizontal="centerContinuous"/>
    </xf>
    <xf numFmtId="165" fontId="3" fillId="0" borderId="2" xfId="2" applyFont="1" applyBorder="1" applyAlignment="1" applyProtection="1">
      <alignment horizontal="centerContinuous"/>
    </xf>
    <xf numFmtId="165" fontId="3" fillId="2" borderId="2" xfId="2" applyFont="1" applyFill="1" applyBorder="1" applyAlignment="1" applyProtection="1">
      <alignment horizontal="centerContinuous"/>
    </xf>
    <xf numFmtId="165" fontId="3" fillId="0" borderId="6" xfId="2" applyFont="1" applyBorder="1" applyAlignment="1" applyProtection="1">
      <alignment horizontal="left"/>
    </xf>
    <xf numFmtId="165" fontId="3" fillId="0" borderId="6" xfId="2" applyFont="1" applyBorder="1" applyAlignment="1">
      <alignment horizontal="center"/>
    </xf>
    <xf numFmtId="165" fontId="3" fillId="0" borderId="7" xfId="2" applyFont="1" applyBorder="1" applyAlignment="1" applyProtection="1">
      <alignment horizontal="right"/>
    </xf>
    <xf numFmtId="165" fontId="3" fillId="0" borderId="7" xfId="2" applyFont="1" applyBorder="1" applyAlignment="1" applyProtection="1">
      <alignment horizontal="center"/>
    </xf>
    <xf numFmtId="165" fontId="3" fillId="2" borderId="7" xfId="2" applyFont="1" applyFill="1" applyBorder="1" applyAlignment="1" applyProtection="1">
      <alignment horizontal="right"/>
    </xf>
    <xf numFmtId="165" fontId="3" fillId="2" borderId="7" xfId="2" applyFont="1" applyFill="1" applyBorder="1" applyAlignment="1" applyProtection="1">
      <alignment horizontal="center"/>
    </xf>
    <xf numFmtId="165" fontId="8" fillId="0" borderId="0" xfId="2" applyFont="1" applyAlignment="1">
      <alignment horizontal="left"/>
    </xf>
    <xf numFmtId="165" fontId="5" fillId="0" borderId="1" xfId="2" applyFont="1" applyBorder="1" applyAlignment="1">
      <alignment horizontal="center"/>
    </xf>
    <xf numFmtId="165" fontId="8" fillId="0" borderId="8" xfId="2" applyFont="1" applyBorder="1" applyAlignment="1" applyProtection="1">
      <alignment horizontal="left"/>
    </xf>
    <xf numFmtId="165" fontId="11" fillId="0" borderId="8" xfId="2" applyFont="1" applyBorder="1" applyAlignment="1" applyProtection="1">
      <alignment horizontal="right"/>
    </xf>
    <xf numFmtId="166" fontId="11" fillId="0" borderId="8" xfId="2" applyNumberFormat="1" applyFont="1" applyBorder="1" applyAlignment="1">
      <alignment horizontal="right"/>
    </xf>
    <xf numFmtId="166" fontId="11" fillId="2" borderId="8" xfId="2" applyNumberFormat="1" applyFont="1" applyFill="1" applyBorder="1" applyAlignment="1">
      <alignment horizontal="right"/>
    </xf>
    <xf numFmtId="166" fontId="12" fillId="0" borderId="8" xfId="2" applyNumberFormat="1" applyFont="1" applyBorder="1" applyAlignment="1">
      <alignment horizontal="right"/>
    </xf>
    <xf numFmtId="165" fontId="5" fillId="0" borderId="5" xfId="2" applyFont="1" applyBorder="1" applyAlignment="1">
      <alignment horizontal="center"/>
    </xf>
    <xf numFmtId="165" fontId="5" fillId="0" borderId="8" xfId="2" applyFont="1" applyBorder="1" applyAlignment="1" applyProtection="1">
      <alignment horizontal="left"/>
    </xf>
    <xf numFmtId="165" fontId="12" fillId="0" borderId="8" xfId="2" applyFont="1" applyBorder="1" applyAlignment="1" applyProtection="1">
      <alignment horizontal="right"/>
    </xf>
    <xf numFmtId="166" fontId="12" fillId="2" borderId="8" xfId="2" applyNumberFormat="1" applyFont="1" applyFill="1" applyBorder="1" applyAlignment="1">
      <alignment horizontal="right"/>
    </xf>
    <xf numFmtId="165" fontId="5" fillId="0" borderId="5" xfId="2" applyFont="1" applyBorder="1" applyAlignment="1" applyProtection="1">
      <alignment horizontal="center"/>
    </xf>
    <xf numFmtId="165" fontId="5" fillId="0" borderId="6" xfId="2" applyFont="1" applyBorder="1"/>
    <xf numFmtId="165" fontId="5" fillId="0" borderId="0" xfId="2" applyFont="1" applyBorder="1"/>
    <xf numFmtId="165" fontId="8" fillId="0" borderId="0" xfId="2" applyFont="1" applyAlignment="1" applyProtection="1">
      <alignment horizontal="left"/>
    </xf>
    <xf numFmtId="166" fontId="13" fillId="0" borderId="0" xfId="2" applyNumberFormat="1" applyFont="1" applyAlignment="1">
      <alignment horizontal="right"/>
    </xf>
    <xf numFmtId="166" fontId="13" fillId="0" borderId="0" xfId="2" applyNumberFormat="1" applyFont="1" applyBorder="1" applyAlignment="1">
      <alignment horizontal="right"/>
    </xf>
    <xf numFmtId="166" fontId="9" fillId="0" borderId="0" xfId="2" applyNumberFormat="1" applyFont="1" applyAlignment="1">
      <alignment horizontal="right"/>
    </xf>
    <xf numFmtId="166" fontId="13" fillId="0" borderId="8" xfId="2" applyNumberFormat="1" applyFont="1" applyBorder="1" applyAlignment="1">
      <alignment horizontal="right"/>
    </xf>
    <xf numFmtId="166" fontId="13" fillId="2" borderId="8" xfId="2" applyNumberFormat="1" applyFont="1" applyFill="1" applyBorder="1" applyAlignment="1">
      <alignment horizontal="right"/>
    </xf>
    <xf numFmtId="165" fontId="5" fillId="0" borderId="0" xfId="2" applyFont="1" applyBorder="1" applyAlignment="1" applyProtection="1">
      <alignment horizontal="left"/>
    </xf>
    <xf numFmtId="165" fontId="12" fillId="0" borderId="0" xfId="2" applyFont="1" applyBorder="1" applyAlignment="1" applyProtection="1">
      <alignment horizontal="right"/>
    </xf>
    <xf numFmtId="165" fontId="11" fillId="0" borderId="0" xfId="2" applyFont="1" applyAlignment="1" applyProtection="1">
      <alignment horizontal="right"/>
    </xf>
    <xf numFmtId="165" fontId="5" fillId="0" borderId="4" xfId="2" applyFont="1" applyBorder="1" applyAlignment="1">
      <alignment horizontal="center"/>
    </xf>
    <xf numFmtId="165" fontId="5" fillId="0" borderId="3" xfId="2" applyFont="1" applyBorder="1" applyAlignment="1">
      <alignment horizontal="center"/>
    </xf>
    <xf numFmtId="165" fontId="5" fillId="0" borderId="9" xfId="2" applyFont="1" applyBorder="1" applyAlignment="1">
      <alignment horizontal="center"/>
    </xf>
    <xf numFmtId="165" fontId="5" fillId="0" borderId="10" xfId="2" applyFont="1" applyBorder="1" applyAlignment="1">
      <alignment horizontal="center"/>
    </xf>
    <xf numFmtId="165" fontId="3" fillId="0" borderId="9" xfId="2" applyFont="1" applyBorder="1" applyAlignment="1" applyProtection="1">
      <alignment horizontal="left"/>
    </xf>
    <xf numFmtId="165" fontId="5" fillId="0" borderId="10" xfId="2" applyFont="1" applyBorder="1" applyAlignment="1" applyProtection="1">
      <alignment horizontal="center"/>
    </xf>
    <xf numFmtId="165" fontId="5" fillId="0" borderId="9" xfId="2" applyFont="1" applyBorder="1" applyAlignment="1" applyProtection="1">
      <alignment horizontal="center"/>
    </xf>
    <xf numFmtId="165" fontId="5" fillId="0" borderId="11" xfId="2" applyFont="1" applyBorder="1"/>
    <xf numFmtId="165" fontId="5" fillId="0" borderId="12" xfId="2" applyFont="1" applyBorder="1"/>
    <xf numFmtId="0" fontId="5" fillId="0" borderId="0" xfId="3" applyFont="1" applyAlignment="1">
      <alignment horizontal="center"/>
    </xf>
    <xf numFmtId="0" fontId="8" fillId="0" borderId="0" xfId="3" applyFont="1"/>
    <xf numFmtId="0" fontId="3" fillId="0" borderId="0" xfId="3" applyFont="1"/>
    <xf numFmtId="0" fontId="3" fillId="0" borderId="0" xfId="3" applyFont="1" applyAlignment="1">
      <alignment horizontal="right"/>
    </xf>
    <xf numFmtId="0" fontId="3" fillId="0" borderId="13" xfId="3" applyFont="1" applyBorder="1" applyAlignment="1" applyProtection="1">
      <alignment horizontal="center"/>
    </xf>
    <xf numFmtId="0" fontId="3" fillId="0" borderId="14" xfId="3" applyFont="1" applyBorder="1" applyAlignment="1" applyProtection="1">
      <alignment horizontal="center"/>
    </xf>
    <xf numFmtId="0" fontId="3" fillId="0" borderId="15" xfId="3" applyFont="1" applyBorder="1" applyAlignment="1" applyProtection="1">
      <alignment horizontal="center"/>
    </xf>
    <xf numFmtId="0" fontId="3" fillId="0" borderId="16" xfId="3" applyFont="1" applyBorder="1" applyAlignment="1" applyProtection="1">
      <alignment horizontal="center"/>
    </xf>
    <xf numFmtId="0" fontId="3" fillId="0" borderId="0" xfId="3" applyFont="1" applyBorder="1" applyAlignment="1" applyProtection="1">
      <alignment horizontal="centerContinuous"/>
    </xf>
    <xf numFmtId="0" fontId="3" fillId="0" borderId="17" xfId="3" applyFont="1" applyBorder="1" applyAlignment="1" applyProtection="1">
      <alignment horizontal="centerContinuous"/>
    </xf>
    <xf numFmtId="0" fontId="3" fillId="0" borderId="11" xfId="3" applyFont="1" applyBorder="1" applyAlignment="1" applyProtection="1">
      <alignment horizontal="centerContinuous"/>
    </xf>
    <xf numFmtId="0" fontId="3" fillId="0" borderId="18" xfId="3" applyFont="1" applyBorder="1" applyAlignment="1" applyProtection="1">
      <alignment horizontal="centerContinuous"/>
    </xf>
    <xf numFmtId="0" fontId="3" fillId="0" borderId="19" xfId="3" applyFont="1" applyBorder="1" applyAlignment="1" applyProtection="1">
      <alignment horizontal="center"/>
    </xf>
    <xf numFmtId="0" fontId="3" fillId="0" borderId="6" xfId="3" applyFont="1" applyBorder="1" applyAlignment="1" applyProtection="1">
      <alignment horizontal="center"/>
    </xf>
    <xf numFmtId="0" fontId="3" fillId="0" borderId="20" xfId="3" applyFont="1" applyBorder="1" applyAlignment="1" applyProtection="1">
      <alignment horizontal="center"/>
    </xf>
    <xf numFmtId="0" fontId="8" fillId="0" borderId="21" xfId="3" applyFont="1" applyBorder="1" applyAlignment="1" applyProtection="1">
      <alignment horizontal="center"/>
    </xf>
    <xf numFmtId="0" fontId="8" fillId="0" borderId="11" xfId="3" applyFont="1" applyBorder="1" applyAlignment="1" applyProtection="1">
      <alignment horizontal="center"/>
    </xf>
    <xf numFmtId="0" fontId="8" fillId="0" borderId="17" xfId="3" applyFont="1" applyBorder="1" applyAlignment="1" applyProtection="1">
      <alignment horizontal="center"/>
    </xf>
    <xf numFmtId="0" fontId="8" fillId="0" borderId="20" xfId="3" applyFont="1" applyBorder="1" applyAlignment="1" applyProtection="1">
      <alignment horizontal="center"/>
    </xf>
    <xf numFmtId="0" fontId="8" fillId="0" borderId="22" xfId="3" applyFont="1" applyBorder="1"/>
    <xf numFmtId="0" fontId="8" fillId="0" borderId="5" xfId="3" applyFont="1" applyBorder="1"/>
    <xf numFmtId="0" fontId="14" fillId="0" borderId="22" xfId="3" applyFont="1" applyBorder="1"/>
    <xf numFmtId="0" fontId="8" fillId="0" borderId="22" xfId="3" applyFont="1" applyBorder="1" applyAlignment="1" applyProtection="1">
      <alignment horizontal="left"/>
    </xf>
    <xf numFmtId="4" fontId="8" fillId="0" borderId="5" xfId="3" applyNumberFormat="1" applyFont="1" applyBorder="1"/>
    <xf numFmtId="4" fontId="8" fillId="0" borderId="5" xfId="3" applyNumberFormat="1" applyFont="1" applyFill="1" applyBorder="1"/>
    <xf numFmtId="0" fontId="5" fillId="0" borderId="22" xfId="3" applyFont="1" applyBorder="1" applyAlignment="1" applyProtection="1">
      <alignment horizontal="left"/>
    </xf>
    <xf numFmtId="4" fontId="8" fillId="0" borderId="23" xfId="3" applyNumberFormat="1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0" xfId="3" applyFont="1" applyBorder="1"/>
    <xf numFmtId="0" fontId="6" fillId="0" borderId="0" xfId="3" applyFont="1"/>
    <xf numFmtId="0" fontId="16" fillId="0" borderId="0" xfId="4" applyFont="1" applyAlignment="1">
      <alignment horizontal="centerContinuous"/>
    </xf>
    <xf numFmtId="0" fontId="17" fillId="0" borderId="0" xfId="4" applyFont="1" applyAlignment="1">
      <alignment horizontal="centerContinuous"/>
    </xf>
    <xf numFmtId="0" fontId="15" fillId="0" borderId="0" xfId="4"/>
    <xf numFmtId="0" fontId="18" fillId="0" borderId="0" xfId="4" applyFont="1" applyAlignment="1">
      <alignment horizontal="centerContinuous"/>
    </xf>
    <xf numFmtId="0" fontId="17" fillId="0" borderId="0" xfId="4" applyFont="1" applyAlignment="1">
      <alignment horizontal="center"/>
    </xf>
    <xf numFmtId="0" fontId="19" fillId="0" borderId="26" xfId="4" applyFont="1" applyBorder="1"/>
    <xf numFmtId="0" fontId="15" fillId="0" borderId="26" xfId="4" applyBorder="1"/>
    <xf numFmtId="0" fontId="17" fillId="0" borderId="0" xfId="4" applyFont="1" applyAlignment="1">
      <alignment horizontal="right"/>
    </xf>
    <xf numFmtId="0" fontId="20" fillId="0" borderId="0" xfId="4" applyFont="1" applyAlignment="1">
      <alignment horizontal="center" vertical="top"/>
    </xf>
    <xf numFmtId="0" fontId="20" fillId="0" borderId="0" xfId="4" applyFont="1" applyAlignment="1">
      <alignment horizontal="centerContinuous" vertical="top"/>
    </xf>
    <xf numFmtId="0" fontId="20" fillId="0" borderId="0" xfId="4" applyFont="1" applyAlignment="1">
      <alignment vertical="top"/>
    </xf>
    <xf numFmtId="0" fontId="15" fillId="0" borderId="27" xfId="4" applyBorder="1"/>
    <xf numFmtId="0" fontId="15" fillId="0" borderId="28" xfId="4" applyBorder="1"/>
    <xf numFmtId="0" fontId="15" fillId="0" borderId="29" xfId="4" applyBorder="1"/>
    <xf numFmtId="0" fontId="15" fillId="0" borderId="30" xfId="4" applyBorder="1"/>
    <xf numFmtId="0" fontId="16" fillId="0" borderId="0" xfId="4" applyFont="1" applyBorder="1" applyAlignment="1">
      <alignment horizontal="centerContinuous"/>
    </xf>
    <xf numFmtId="0" fontId="16" fillId="0" borderId="30" xfId="4" applyFont="1" applyBorder="1" applyAlignment="1">
      <alignment horizontal="centerContinuous"/>
    </xf>
    <xf numFmtId="0" fontId="15" fillId="0" borderId="31" xfId="4" applyBorder="1" applyAlignment="1">
      <alignment horizontal="centerContinuous"/>
    </xf>
    <xf numFmtId="0" fontId="15" fillId="0" borderId="0" xfId="4" applyBorder="1"/>
    <xf numFmtId="0" fontId="15" fillId="0" borderId="31" xfId="4" applyBorder="1" applyAlignment="1">
      <alignment horizontal="center"/>
    </xf>
    <xf numFmtId="0" fontId="21" fillId="0" borderId="0" xfId="4" applyFont="1" applyBorder="1"/>
    <xf numFmtId="0" fontId="21" fillId="0" borderId="0" xfId="4" applyFont="1"/>
    <xf numFmtId="169" fontId="22" fillId="3" borderId="32" xfId="1" applyNumberFormat="1" applyFont="1" applyFill="1" applyBorder="1"/>
    <xf numFmtId="169" fontId="22" fillId="0" borderId="0" xfId="1" applyNumberFormat="1" applyFont="1" applyFill="1" applyBorder="1"/>
    <xf numFmtId="0" fontId="21" fillId="0" borderId="30" xfId="4" applyFont="1" applyBorder="1"/>
    <xf numFmtId="0" fontId="22" fillId="0" borderId="1" xfId="4" applyFont="1" applyBorder="1" applyAlignment="1">
      <alignment horizontal="center"/>
    </xf>
    <xf numFmtId="169" fontId="21" fillId="0" borderId="5" xfId="1" applyNumberFormat="1" applyFont="1" applyBorder="1"/>
    <xf numFmtId="169" fontId="21" fillId="0" borderId="0" xfId="1" applyNumberFormat="1" applyFont="1" applyFill="1" applyBorder="1"/>
    <xf numFmtId="0" fontId="22" fillId="0" borderId="5" xfId="4" applyFont="1" applyBorder="1" applyAlignment="1">
      <alignment horizontal="center"/>
    </xf>
    <xf numFmtId="169" fontId="21" fillId="3" borderId="5" xfId="1" applyNumberFormat="1" applyFont="1" applyFill="1" applyBorder="1"/>
    <xf numFmtId="0" fontId="15" fillId="0" borderId="31" xfId="4" applyBorder="1"/>
    <xf numFmtId="43" fontId="15" fillId="0" borderId="0" xfId="4" applyNumberFormat="1"/>
    <xf numFmtId="0" fontId="21" fillId="0" borderId="0" xfId="4" applyFont="1" applyAlignment="1">
      <alignment horizontal="centerContinuous"/>
    </xf>
    <xf numFmtId="169" fontId="22" fillId="3" borderId="5" xfId="4" applyNumberFormat="1" applyFont="1" applyFill="1" applyBorder="1"/>
    <xf numFmtId="169" fontId="22" fillId="0" borderId="0" xfId="4" applyNumberFormat="1" applyFont="1" applyFill="1" applyBorder="1"/>
    <xf numFmtId="169" fontId="21" fillId="0" borderId="5" xfId="1" applyNumberFormat="1" applyFont="1" applyFill="1" applyBorder="1"/>
    <xf numFmtId="169" fontId="15" fillId="0" borderId="0" xfId="4" applyNumberFormat="1"/>
    <xf numFmtId="0" fontId="22" fillId="0" borderId="0" xfId="4" applyFont="1" applyBorder="1" applyAlignment="1">
      <alignment horizontal="centerContinuous"/>
    </xf>
    <xf numFmtId="169" fontId="22" fillId="3" borderId="5" xfId="1" applyNumberFormat="1" applyFont="1" applyFill="1" applyBorder="1" applyAlignment="1">
      <alignment horizontal="centerContinuous"/>
    </xf>
    <xf numFmtId="169" fontId="22" fillId="0" borderId="0" xfId="1" applyNumberFormat="1" applyFont="1" applyFill="1" applyBorder="1" applyAlignment="1">
      <alignment horizontal="centerContinuous"/>
    </xf>
    <xf numFmtId="169" fontId="21" fillId="0" borderId="5" xfId="1" applyNumberFormat="1" applyFont="1" applyFill="1" applyBorder="1" applyAlignment="1"/>
    <xf numFmtId="169" fontId="21" fillId="0" borderId="0" xfId="1" applyNumberFormat="1" applyFont="1" applyFill="1" applyBorder="1" applyAlignment="1"/>
    <xf numFmtId="164" fontId="15" fillId="0" borderId="0" xfId="4" applyNumberFormat="1"/>
    <xf numFmtId="169" fontId="22" fillId="0" borderId="5" xfId="1" applyNumberFormat="1" applyFont="1" applyFill="1" applyBorder="1" applyAlignment="1">
      <alignment horizontal="centerContinuous"/>
    </xf>
    <xf numFmtId="169" fontId="21" fillId="0" borderId="33" xfId="1" applyNumberFormat="1" applyFont="1" applyBorder="1"/>
    <xf numFmtId="0" fontId="22" fillId="0" borderId="0" xfId="4" applyFont="1" applyBorder="1"/>
    <xf numFmtId="169" fontId="21" fillId="3" borderId="1" xfId="1" applyNumberFormat="1" applyFont="1" applyFill="1" applyBorder="1"/>
    <xf numFmtId="169" fontId="21" fillId="0" borderId="5" xfId="4" applyNumberFormat="1" applyFont="1" applyBorder="1"/>
    <xf numFmtId="169" fontId="21" fillId="3" borderId="6" xfId="1" applyNumberFormat="1" applyFont="1" applyFill="1" applyBorder="1"/>
    <xf numFmtId="169" fontId="22" fillId="3" borderId="8" xfId="1" applyNumberFormat="1" applyFont="1" applyFill="1" applyBorder="1"/>
    <xf numFmtId="0" fontId="21" fillId="0" borderId="0" xfId="4" applyFont="1" applyBorder="1" applyAlignment="1">
      <alignment horizontal="centerContinuous"/>
    </xf>
    <xf numFmtId="169" fontId="21" fillId="0" borderId="0" xfId="1" applyNumberFormat="1" applyFont="1" applyBorder="1" applyAlignment="1">
      <alignment horizontal="centerContinuous"/>
    </xf>
    <xf numFmtId="0" fontId="15" fillId="0" borderId="34" xfId="4" applyBorder="1"/>
    <xf numFmtId="0" fontId="15" fillId="0" borderId="35" xfId="4" applyBorder="1"/>
    <xf numFmtId="0" fontId="15" fillId="0" borderId="36" xfId="4" applyBorder="1"/>
    <xf numFmtId="0" fontId="17" fillId="0" borderId="26" xfId="4" applyFont="1" applyBorder="1"/>
    <xf numFmtId="0" fontId="15" fillId="0" borderId="26" xfId="4" applyFont="1" applyBorder="1"/>
    <xf numFmtId="0" fontId="15" fillId="0" borderId="26" xfId="4" quotePrefix="1" applyFont="1" applyBorder="1"/>
    <xf numFmtId="0" fontId="19" fillId="0" borderId="26" xfId="4" applyFont="1" applyBorder="1" applyAlignment="1">
      <alignment horizontal="left"/>
    </xf>
    <xf numFmtId="165" fontId="13" fillId="0" borderId="0" xfId="2" applyFont="1" applyAlignment="1" applyProtection="1">
      <alignment horizontal="right"/>
    </xf>
    <xf numFmtId="169" fontId="22" fillId="3" borderId="5" xfId="1" applyNumberFormat="1" applyFont="1" applyFill="1" applyBorder="1" applyAlignment="1">
      <alignment horizontal="right"/>
    </xf>
    <xf numFmtId="9" fontId="8" fillId="0" borderId="5" xfId="5" applyFont="1" applyFill="1" applyBorder="1"/>
    <xf numFmtId="4" fontId="8" fillId="0" borderId="37" xfId="3" applyNumberFormat="1" applyFont="1" applyBorder="1"/>
    <xf numFmtId="9" fontId="8" fillId="0" borderId="37" xfId="5" applyFont="1" applyBorder="1"/>
    <xf numFmtId="0" fontId="21" fillId="0" borderId="0" xfId="4" applyFont="1" applyBorder="1" applyAlignment="1">
      <alignment horizontal="left"/>
    </xf>
    <xf numFmtId="169" fontId="21" fillId="0" borderId="0" xfId="4" applyNumberFormat="1" applyFont="1" applyBorder="1"/>
    <xf numFmtId="3" fontId="10" fillId="0" borderId="1" xfId="2" quotePrefix="1" applyNumberFormat="1" applyFont="1" applyBorder="1" applyAlignment="1">
      <alignment horizontal="center"/>
    </xf>
    <xf numFmtId="166" fontId="13" fillId="0" borderId="8" xfId="0" applyNumberFormat="1" applyFont="1" applyBorder="1"/>
    <xf numFmtId="0" fontId="11" fillId="2" borderId="8" xfId="2" applyNumberFormat="1" applyFont="1" applyFill="1" applyBorder="1" applyAlignment="1">
      <alignment horizontal="right"/>
    </xf>
    <xf numFmtId="0" fontId="21" fillId="0" borderId="0" xfId="4" applyFont="1" applyFill="1" applyBorder="1"/>
    <xf numFmtId="0" fontId="5" fillId="0" borderId="0" xfId="3" applyFont="1" applyAlignment="1" applyProtection="1">
      <alignment horizontal="right"/>
    </xf>
    <xf numFmtId="0" fontId="3" fillId="0" borderId="38" xfId="3" applyFont="1" applyBorder="1" applyAlignment="1">
      <alignment horizontal="right"/>
    </xf>
    <xf numFmtId="0" fontId="8" fillId="0" borderId="0" xfId="3" applyFont="1" applyAlignment="1">
      <alignment horizontal="center"/>
    </xf>
    <xf numFmtId="4" fontId="8" fillId="0" borderId="0" xfId="3" applyNumberFormat="1" applyFont="1"/>
  </cellXfs>
  <cellStyles count="6">
    <cellStyle name="Millares_IFLUJODE" xfId="1"/>
    <cellStyle name="Normal" xfId="0" builtinId="0"/>
    <cellStyle name="Normal_2AACUMDE" xfId="2"/>
    <cellStyle name="Normal_2GPROPIO" xfId="3"/>
    <cellStyle name="Normal_flujo de efectivo cp99" xfId="4"/>
    <cellStyle name="Porcentual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38100</xdr:rowOff>
    </xdr:from>
    <xdr:to>
      <xdr:col>3</xdr:col>
      <xdr:colOff>314325</xdr:colOff>
      <xdr:row>5</xdr:row>
      <xdr:rowOff>47625</xdr:rowOff>
    </xdr:to>
    <xdr:pic>
      <xdr:nvPicPr>
        <xdr:cNvPr id="8194" name="Picture 2" descr="logo_gener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"/>
          <a:ext cx="1514475" cy="647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ilio\para%20gilda\Archivos%202000\Organos%20Gobierno\4a.%20Sesion\Anexo%20Punto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QUEL\C\Archivos%202000\Organos%20Gobierno\3a.%20Sesion\2AACUMD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2000\Organos%20Gobierno\4a.%20Sesion\Anexo%20Punto%2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5a ene-agost"/>
      <sheetName val="P5b ene-agost"/>
      <sheetName val="p5c ene-agos"/>
      <sheetName val="p5d ene-agos"/>
      <sheetName val="p5e ene-agos"/>
      <sheetName val="E02 52000 82"/>
      <sheetName val="E06 52000 81"/>
      <sheetName val="E14 12000 81"/>
      <sheetName val="E15 12000 81"/>
      <sheetName val="E16 12000 81"/>
      <sheetName val="E19 22000 82"/>
      <sheetName val="E35 12000 81"/>
      <sheetName val="E44 22000 81"/>
      <sheetName val="E45 22000 82"/>
      <sheetName val="E53 32000 8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ero-Junio"/>
      <sheetName val="Enero-Julio"/>
      <sheetName val="Enero-Agosto"/>
      <sheetName val="Enero-Agos"/>
      <sheetName val="Enero-Se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5a ene-agost"/>
      <sheetName val="P5b ene-agost"/>
      <sheetName val="p5c ene-agos"/>
      <sheetName val="p5d ene-agos"/>
      <sheetName val="p5e ene-agos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8"/>
  <sheetViews>
    <sheetView showGridLines="0" topLeftCell="A22" workbookViewId="0">
      <selection activeCell="Z16" sqref="Z16"/>
    </sheetView>
  </sheetViews>
  <sheetFormatPr baseColWidth="10" defaultColWidth="8.7109375" defaultRowHeight="15"/>
  <cols>
    <col min="1" max="1" width="4" style="14" customWidth="1"/>
    <col min="2" max="2" width="5.7109375" style="14" customWidth="1"/>
    <col min="3" max="3" width="14.5703125" style="14" customWidth="1"/>
    <col min="4" max="4" width="7" style="14" customWidth="1"/>
    <col min="5" max="5" width="7.42578125" style="14" customWidth="1"/>
    <col min="6" max="6" width="6.7109375" style="14" customWidth="1"/>
    <col min="7" max="7" width="7.28515625" style="14" bestFit="1" customWidth="1"/>
    <col min="8" max="9" width="7.7109375" style="14" customWidth="1"/>
    <col min="10" max="10" width="7.28515625" style="14" customWidth="1"/>
    <col min="11" max="11" width="6.5703125" style="14" customWidth="1"/>
    <col min="12" max="12" width="8.28515625" style="14" customWidth="1"/>
    <col min="13" max="13" width="7.42578125" style="14" customWidth="1"/>
    <col min="14" max="14" width="7.140625" style="14" customWidth="1"/>
    <col min="15" max="15" width="7" style="14" customWidth="1"/>
    <col min="16" max="16" width="6.5703125" style="15" customWidth="1"/>
    <col min="17" max="17" width="6.5703125" style="14" customWidth="1"/>
    <col min="18" max="18" width="7.42578125" style="14" customWidth="1"/>
    <col min="19" max="19" width="7.42578125" style="15" customWidth="1"/>
    <col min="20" max="20" width="8.85546875" style="14" customWidth="1"/>
    <col min="21" max="21" width="8.42578125" style="14" customWidth="1"/>
    <col min="22" max="16384" width="8.7109375" style="14"/>
  </cols>
  <sheetData>
    <row r="1" spans="1:21" s="4" customFormat="1" ht="18.600000000000001" customHeight="1">
      <c r="A1" s="1"/>
      <c r="B1" s="1"/>
      <c r="C1" s="2"/>
      <c r="E1" s="1"/>
      <c r="F1" s="3"/>
      <c r="I1" s="3"/>
      <c r="J1" s="3"/>
      <c r="K1" s="3"/>
      <c r="L1" s="3"/>
      <c r="P1" s="5"/>
      <c r="S1" s="5"/>
      <c r="T1" s="6"/>
    </row>
    <row r="2" spans="1:21" s="4" customFormat="1" ht="12.75">
      <c r="A2" s="1"/>
      <c r="B2" s="7"/>
      <c r="D2" s="1" t="s">
        <v>74</v>
      </c>
      <c r="E2" s="7"/>
      <c r="P2" s="5"/>
      <c r="S2" s="5"/>
    </row>
    <row r="3" spans="1:21" s="4" customFormat="1" ht="12" customHeight="1">
      <c r="A3" s="1"/>
      <c r="B3" s="7"/>
      <c r="D3" s="7" t="s">
        <v>83</v>
      </c>
      <c r="E3" s="7"/>
      <c r="P3" s="5"/>
      <c r="S3" s="5"/>
    </row>
    <row r="4" spans="1:21" s="4" customFormat="1" ht="12.75">
      <c r="A4" s="1"/>
      <c r="B4" s="7"/>
      <c r="D4" s="7" t="s">
        <v>0</v>
      </c>
      <c r="E4" s="7"/>
      <c r="P4" s="5"/>
      <c r="S4" s="5"/>
    </row>
    <row r="5" spans="1:21" s="4" customFormat="1" ht="12.75">
      <c r="A5" s="8"/>
      <c r="B5" s="9"/>
      <c r="C5" s="10"/>
      <c r="D5" s="9" t="s">
        <v>1</v>
      </c>
      <c r="E5" s="9"/>
      <c r="F5" s="2"/>
      <c r="P5" s="5"/>
      <c r="S5" s="5"/>
    </row>
    <row r="6" spans="1:21" s="4" customFormat="1" ht="8.1" customHeight="1">
      <c r="A6" s="10"/>
      <c r="B6" s="10"/>
      <c r="C6" s="10"/>
      <c r="D6" s="10"/>
      <c r="E6" s="2"/>
      <c r="F6" s="2"/>
      <c r="P6" s="5"/>
      <c r="S6" s="5"/>
    </row>
    <row r="7" spans="1:21" s="4" customFormat="1" ht="12.75">
      <c r="A7" s="11" t="s">
        <v>2</v>
      </c>
      <c r="B7" s="10"/>
      <c r="C7" s="10"/>
      <c r="D7" s="10"/>
      <c r="E7" s="2"/>
      <c r="F7" s="2"/>
      <c r="P7" s="5"/>
      <c r="Q7" s="12" t="s">
        <v>84</v>
      </c>
      <c r="R7" s="13"/>
      <c r="S7" s="5"/>
    </row>
    <row r="8" spans="1:21" s="4" customFormat="1" ht="8.25" customHeight="1">
      <c r="A8" s="10"/>
      <c r="B8" s="10"/>
      <c r="C8" s="10"/>
      <c r="D8" s="10"/>
      <c r="E8" s="2"/>
      <c r="F8" s="2"/>
      <c r="P8" s="5"/>
      <c r="S8" s="5"/>
    </row>
    <row r="9" spans="1:21">
      <c r="A9" s="16"/>
      <c r="B9" s="16"/>
      <c r="C9" s="17" t="s">
        <v>3</v>
      </c>
      <c r="D9" s="18">
        <v>1000</v>
      </c>
      <c r="E9" s="19"/>
      <c r="F9" s="18">
        <v>2000</v>
      </c>
      <c r="G9" s="19"/>
      <c r="H9" s="18">
        <v>3000</v>
      </c>
      <c r="I9" s="19"/>
      <c r="J9" s="20">
        <v>4000</v>
      </c>
      <c r="K9" s="19"/>
      <c r="L9" s="21" t="s">
        <v>4</v>
      </c>
      <c r="M9" s="22"/>
      <c r="N9" s="23">
        <v>5000</v>
      </c>
      <c r="O9" s="19"/>
      <c r="P9" s="18">
        <v>6000</v>
      </c>
      <c r="Q9" s="19"/>
      <c r="R9" s="21" t="s">
        <v>5</v>
      </c>
      <c r="S9" s="22"/>
      <c r="T9" s="24" t="s">
        <v>6</v>
      </c>
      <c r="U9" s="25"/>
    </row>
    <row r="10" spans="1:21">
      <c r="A10" s="26"/>
      <c r="B10" s="26"/>
      <c r="C10" s="26" t="s">
        <v>7</v>
      </c>
      <c r="D10" s="27" t="s">
        <v>8</v>
      </c>
      <c r="E10" s="28"/>
      <c r="F10" s="27" t="s">
        <v>8</v>
      </c>
      <c r="G10" s="28"/>
      <c r="H10" s="27" t="s">
        <v>8</v>
      </c>
      <c r="I10" s="28"/>
      <c r="J10" s="27" t="s">
        <v>8</v>
      </c>
      <c r="K10" s="28"/>
      <c r="L10" s="29" t="s">
        <v>8</v>
      </c>
      <c r="M10" s="30"/>
      <c r="N10" s="27" t="s">
        <v>8</v>
      </c>
      <c r="O10" s="28"/>
      <c r="P10" s="27" t="s">
        <v>8</v>
      </c>
      <c r="Q10" s="28"/>
      <c r="R10" s="29" t="s">
        <v>8</v>
      </c>
      <c r="S10" s="30"/>
      <c r="T10" s="27" t="s">
        <v>8</v>
      </c>
      <c r="U10" s="28"/>
    </row>
    <row r="11" spans="1:21">
      <c r="A11" s="26" t="s">
        <v>9</v>
      </c>
      <c r="B11" s="26" t="s">
        <v>78</v>
      </c>
      <c r="C11" s="26" t="s">
        <v>10</v>
      </c>
      <c r="D11" s="31" t="s">
        <v>11</v>
      </c>
      <c r="E11" s="28"/>
      <c r="F11" s="31" t="s">
        <v>11</v>
      </c>
      <c r="G11" s="28"/>
      <c r="H11" s="31" t="s">
        <v>11</v>
      </c>
      <c r="I11" s="28"/>
      <c r="J11" s="31" t="s">
        <v>11</v>
      </c>
      <c r="K11" s="28"/>
      <c r="L11" s="32" t="s">
        <v>11</v>
      </c>
      <c r="M11" s="30"/>
      <c r="N11" s="31" t="s">
        <v>11</v>
      </c>
      <c r="O11" s="28"/>
      <c r="P11" s="31" t="s">
        <v>11</v>
      </c>
      <c r="Q11" s="28"/>
      <c r="R11" s="32" t="s">
        <v>11</v>
      </c>
      <c r="S11" s="30"/>
      <c r="T11" s="31" t="s">
        <v>11</v>
      </c>
      <c r="U11" s="28"/>
    </row>
    <row r="12" spans="1:21">
      <c r="A12" s="33"/>
      <c r="B12" s="33"/>
      <c r="C12" s="34" t="s">
        <v>12</v>
      </c>
      <c r="D12" s="35" t="s">
        <v>13</v>
      </c>
      <c r="E12" s="36" t="s">
        <v>14</v>
      </c>
      <c r="F12" s="35" t="s">
        <v>13</v>
      </c>
      <c r="G12" s="36" t="s">
        <v>14</v>
      </c>
      <c r="H12" s="35" t="s">
        <v>13</v>
      </c>
      <c r="I12" s="36" t="s">
        <v>14</v>
      </c>
      <c r="J12" s="35" t="s">
        <v>13</v>
      </c>
      <c r="K12" s="36" t="s">
        <v>14</v>
      </c>
      <c r="L12" s="37" t="s">
        <v>13</v>
      </c>
      <c r="M12" s="38" t="s">
        <v>14</v>
      </c>
      <c r="N12" s="35" t="s">
        <v>13</v>
      </c>
      <c r="O12" s="36" t="s">
        <v>14</v>
      </c>
      <c r="P12" s="35" t="s">
        <v>13</v>
      </c>
      <c r="Q12" s="36" t="s">
        <v>14</v>
      </c>
      <c r="R12" s="37" t="s">
        <v>13</v>
      </c>
      <c r="S12" s="38" t="s">
        <v>14</v>
      </c>
      <c r="T12" s="35" t="s">
        <v>13</v>
      </c>
      <c r="U12" s="36" t="s">
        <v>14</v>
      </c>
    </row>
    <row r="13" spans="1:21" ht="8.25" customHeight="1">
      <c r="C13" s="39"/>
      <c r="D13" s="39"/>
    </row>
    <row r="14" spans="1:21">
      <c r="A14" s="40"/>
      <c r="B14" s="168" t="s">
        <v>79</v>
      </c>
      <c r="C14" s="41" t="s">
        <v>15</v>
      </c>
      <c r="D14" s="42">
        <v>1262.8</v>
      </c>
      <c r="E14" s="42">
        <f>+D14</f>
        <v>1262.8</v>
      </c>
      <c r="F14" s="43">
        <v>50.5</v>
      </c>
      <c r="G14" s="43">
        <f>+F14</f>
        <v>50.5</v>
      </c>
      <c r="H14" s="43">
        <v>202.1</v>
      </c>
      <c r="I14" s="43">
        <f>+H14</f>
        <v>202.1</v>
      </c>
      <c r="J14" s="43"/>
      <c r="K14" s="43">
        <f>+J14</f>
        <v>0</v>
      </c>
      <c r="L14" s="170">
        <f>+J14+H14+F14+D14</f>
        <v>1515.3999999999999</v>
      </c>
      <c r="M14" s="44">
        <f>+K14+I14+G14+E14</f>
        <v>1515.3999999999999</v>
      </c>
      <c r="N14" s="43">
        <v>0</v>
      </c>
      <c r="O14" s="43">
        <v>0</v>
      </c>
      <c r="P14" s="43">
        <v>0</v>
      </c>
      <c r="Q14" s="43">
        <v>0</v>
      </c>
      <c r="R14" s="44">
        <f>+P14+N14</f>
        <v>0</v>
      </c>
      <c r="S14" s="44">
        <f>+Q14+O14</f>
        <v>0</v>
      </c>
      <c r="T14" s="45">
        <f>+R14+L14</f>
        <v>1515.3999999999999</v>
      </c>
      <c r="U14" s="45">
        <f>+S14+M14</f>
        <v>1515.3999999999999</v>
      </c>
    </row>
    <row r="15" spans="1:21">
      <c r="A15" s="46"/>
      <c r="B15" s="46"/>
      <c r="C15" s="41" t="s">
        <v>16</v>
      </c>
      <c r="D15" s="42"/>
      <c r="E15" s="43"/>
      <c r="F15" s="43"/>
      <c r="G15" s="43"/>
      <c r="H15" s="43"/>
      <c r="I15" s="43"/>
      <c r="J15" s="43"/>
      <c r="K15" s="43"/>
      <c r="L15" s="44">
        <f>+J15+H15+F15+D15</f>
        <v>0</v>
      </c>
      <c r="M15" s="44">
        <f>+K15+I15+G15+E15</f>
        <v>0</v>
      </c>
      <c r="N15" s="43"/>
      <c r="O15" s="43"/>
      <c r="P15" s="43"/>
      <c r="Q15" s="43"/>
      <c r="R15" s="44">
        <f>+P15+N15</f>
        <v>0</v>
      </c>
      <c r="S15" s="44">
        <f>+Q15+O15</f>
        <v>0</v>
      </c>
      <c r="T15" s="45">
        <f>+R15+L15</f>
        <v>0</v>
      </c>
      <c r="U15" s="45">
        <f>+S15+M15</f>
        <v>0</v>
      </c>
    </row>
    <row r="16" spans="1:21">
      <c r="A16" s="46"/>
      <c r="B16" s="46"/>
      <c r="C16" s="47" t="s">
        <v>17</v>
      </c>
      <c r="D16" s="48">
        <f t="shared" ref="D16:U16" si="0">SUM(D14:D15)</f>
        <v>1262.8</v>
      </c>
      <c r="E16" s="48">
        <f t="shared" si="0"/>
        <v>1262.8</v>
      </c>
      <c r="F16" s="48">
        <f t="shared" si="0"/>
        <v>50.5</v>
      </c>
      <c r="G16" s="48">
        <f t="shared" si="0"/>
        <v>50.5</v>
      </c>
      <c r="H16" s="48">
        <f t="shared" si="0"/>
        <v>202.1</v>
      </c>
      <c r="I16" s="48">
        <f t="shared" si="0"/>
        <v>202.1</v>
      </c>
      <c r="J16" s="48">
        <f t="shared" si="0"/>
        <v>0</v>
      </c>
      <c r="K16" s="48">
        <f t="shared" si="0"/>
        <v>0</v>
      </c>
      <c r="L16" s="49">
        <f t="shared" si="0"/>
        <v>1515.3999999999999</v>
      </c>
      <c r="M16" s="49">
        <f t="shared" si="0"/>
        <v>1515.3999999999999</v>
      </c>
      <c r="N16" s="48">
        <f t="shared" si="0"/>
        <v>0</v>
      </c>
      <c r="O16" s="48">
        <f t="shared" si="0"/>
        <v>0</v>
      </c>
      <c r="P16" s="48">
        <f t="shared" si="0"/>
        <v>0</v>
      </c>
      <c r="Q16" s="48">
        <f t="shared" si="0"/>
        <v>0</v>
      </c>
      <c r="R16" s="49">
        <f t="shared" si="0"/>
        <v>0</v>
      </c>
      <c r="S16" s="49">
        <f t="shared" si="0"/>
        <v>0</v>
      </c>
      <c r="T16" s="48">
        <f t="shared" si="0"/>
        <v>1515.3999999999999</v>
      </c>
      <c r="U16" s="48">
        <f t="shared" si="0"/>
        <v>1515.3999999999999</v>
      </c>
    </row>
    <row r="17" spans="1:24">
      <c r="A17" s="50"/>
      <c r="B17" s="50"/>
      <c r="C17" s="41" t="s">
        <v>18</v>
      </c>
      <c r="D17" s="42"/>
      <c r="E17" s="43"/>
      <c r="F17" s="43"/>
      <c r="G17" s="43"/>
      <c r="H17" s="43"/>
      <c r="I17" s="43"/>
      <c r="J17" s="43"/>
      <c r="K17" s="43"/>
      <c r="L17" s="44">
        <f>+J17+H17+F17+D17</f>
        <v>0</v>
      </c>
      <c r="M17" s="44">
        <f>+K17+I17+G17+E17</f>
        <v>0</v>
      </c>
      <c r="N17" s="43"/>
      <c r="O17" s="43"/>
      <c r="P17" s="43"/>
      <c r="Q17" s="43"/>
      <c r="R17" s="44">
        <f>+P17+N17</f>
        <v>0</v>
      </c>
      <c r="S17" s="44">
        <f>+Q17+O17</f>
        <v>0</v>
      </c>
      <c r="T17" s="45"/>
      <c r="U17" s="45"/>
    </row>
    <row r="18" spans="1:24">
      <c r="A18" s="51"/>
      <c r="B18" s="51"/>
      <c r="C18" s="47" t="s">
        <v>19</v>
      </c>
      <c r="D18" s="48">
        <f t="shared" ref="D18:U18" si="1">+D16</f>
        <v>1262.8</v>
      </c>
      <c r="E18" s="48">
        <f t="shared" si="1"/>
        <v>1262.8</v>
      </c>
      <c r="F18" s="48">
        <f t="shared" si="1"/>
        <v>50.5</v>
      </c>
      <c r="G18" s="48">
        <f t="shared" si="1"/>
        <v>50.5</v>
      </c>
      <c r="H18" s="48">
        <f t="shared" si="1"/>
        <v>202.1</v>
      </c>
      <c r="I18" s="48">
        <f t="shared" si="1"/>
        <v>202.1</v>
      </c>
      <c r="J18" s="48">
        <f t="shared" si="1"/>
        <v>0</v>
      </c>
      <c r="K18" s="48">
        <f t="shared" si="1"/>
        <v>0</v>
      </c>
      <c r="L18" s="49">
        <f t="shared" si="1"/>
        <v>1515.3999999999999</v>
      </c>
      <c r="M18" s="49">
        <f t="shared" si="1"/>
        <v>1515.3999999999999</v>
      </c>
      <c r="N18" s="48">
        <f t="shared" si="1"/>
        <v>0</v>
      </c>
      <c r="O18" s="48">
        <f t="shared" si="1"/>
        <v>0</v>
      </c>
      <c r="P18" s="48">
        <f t="shared" si="1"/>
        <v>0</v>
      </c>
      <c r="Q18" s="48">
        <f t="shared" si="1"/>
        <v>0</v>
      </c>
      <c r="R18" s="49">
        <f t="shared" si="1"/>
        <v>0</v>
      </c>
      <c r="S18" s="49">
        <f t="shared" si="1"/>
        <v>0</v>
      </c>
      <c r="T18" s="48">
        <f t="shared" si="1"/>
        <v>1515.3999999999999</v>
      </c>
      <c r="U18" s="48">
        <f t="shared" si="1"/>
        <v>1515.3999999999999</v>
      </c>
    </row>
    <row r="19" spans="1:24" ht="8.25" customHeight="1">
      <c r="A19" s="52"/>
      <c r="B19" s="52"/>
      <c r="C19" s="53"/>
      <c r="D19" s="161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  <c r="Q19" s="54"/>
      <c r="R19" s="54"/>
      <c r="S19" s="55"/>
      <c r="T19" s="56"/>
      <c r="U19" s="56"/>
    </row>
    <row r="20" spans="1:24">
      <c r="A20" s="40"/>
      <c r="B20" s="168">
        <v>151</v>
      </c>
      <c r="C20" s="41" t="s">
        <v>15</v>
      </c>
      <c r="D20" s="42">
        <v>50484.1</v>
      </c>
      <c r="E20" s="42">
        <f>+D20</f>
        <v>50484.1</v>
      </c>
      <c r="F20" s="57">
        <v>3028.1</v>
      </c>
      <c r="G20" s="42">
        <v>3028.1</v>
      </c>
      <c r="H20" s="57">
        <f>13456.4-H35-H30-H14</f>
        <v>10900.499999999998</v>
      </c>
      <c r="I20" s="42">
        <f>+H20</f>
        <v>10900.499999999998</v>
      </c>
      <c r="J20" s="57">
        <v>0</v>
      </c>
      <c r="K20" s="57">
        <v>0</v>
      </c>
      <c r="L20" s="58">
        <f>+J20+H20+F20+D20</f>
        <v>64412.7</v>
      </c>
      <c r="M20" s="58">
        <f>+K20+I20+G20+E20</f>
        <v>64412.7</v>
      </c>
      <c r="N20" s="57">
        <v>1600</v>
      </c>
      <c r="O20" s="57">
        <v>1600</v>
      </c>
      <c r="P20" s="57">
        <v>500</v>
      </c>
      <c r="Q20" s="57">
        <v>500</v>
      </c>
      <c r="R20" s="44">
        <f>+P20+N20</f>
        <v>2100</v>
      </c>
      <c r="S20" s="44">
        <f>+Q20+O20</f>
        <v>2100</v>
      </c>
      <c r="T20" s="45">
        <f t="shared" ref="T20:U28" si="2">+R20+L20</f>
        <v>66512.7</v>
      </c>
      <c r="U20" s="45">
        <f t="shared" si="2"/>
        <v>66512.7</v>
      </c>
    </row>
    <row r="21" spans="1:24">
      <c r="A21" s="46"/>
      <c r="B21" s="46"/>
      <c r="C21" s="41" t="s">
        <v>16</v>
      </c>
      <c r="D21" s="43">
        <v>2000</v>
      </c>
      <c r="E21" s="43">
        <f>65560.3-63797.2</f>
        <v>1763.1000000000058</v>
      </c>
      <c r="F21" s="43">
        <v>1000</v>
      </c>
      <c r="G21" s="43">
        <f>4670-3972.9</f>
        <v>697.09999999999991</v>
      </c>
      <c r="H21" s="43">
        <v>2500</v>
      </c>
      <c r="I21" s="43">
        <f>15077.8-13456.4</f>
        <v>1621.3999999999996</v>
      </c>
      <c r="J21" s="57">
        <v>500</v>
      </c>
      <c r="K21" s="57">
        <f>1469.9-975.3+3958.4</f>
        <v>4453</v>
      </c>
      <c r="L21" s="44">
        <f>+J21+H21+F21+D21</f>
        <v>6000</v>
      </c>
      <c r="M21" s="44">
        <f>+K21+I21+G21+E21</f>
        <v>8534.6000000000058</v>
      </c>
      <c r="N21" s="43"/>
      <c r="O21" s="43"/>
      <c r="P21" s="43">
        <v>2500</v>
      </c>
      <c r="Q21" s="43"/>
      <c r="R21" s="44">
        <f>+P21+N21</f>
        <v>2500</v>
      </c>
      <c r="S21" s="44">
        <f>+Q21+O21</f>
        <v>0</v>
      </c>
      <c r="T21" s="45">
        <f>+R21+L21</f>
        <v>8500</v>
      </c>
      <c r="U21" s="45">
        <f>+S21+M21</f>
        <v>8534.6000000000058</v>
      </c>
    </row>
    <row r="22" spans="1:24">
      <c r="A22" s="46"/>
      <c r="B22" s="46"/>
      <c r="C22" s="47" t="s">
        <v>17</v>
      </c>
      <c r="D22" s="48">
        <f t="shared" ref="D22:S22" si="3">SUM(D20:D21)</f>
        <v>52484.1</v>
      </c>
      <c r="E22" s="48">
        <f t="shared" si="3"/>
        <v>52247.200000000004</v>
      </c>
      <c r="F22" s="48">
        <f t="shared" si="3"/>
        <v>4028.1</v>
      </c>
      <c r="G22" s="48">
        <f t="shared" si="3"/>
        <v>3725.2</v>
      </c>
      <c r="H22" s="48">
        <f t="shared" si="3"/>
        <v>13400.499999999998</v>
      </c>
      <c r="I22" s="48">
        <f t="shared" si="3"/>
        <v>12521.899999999998</v>
      </c>
      <c r="J22" s="48">
        <f t="shared" si="3"/>
        <v>500</v>
      </c>
      <c r="K22" s="48">
        <f t="shared" si="3"/>
        <v>4453</v>
      </c>
      <c r="L22" s="49">
        <f t="shared" si="3"/>
        <v>70412.7</v>
      </c>
      <c r="M22" s="49">
        <f t="shared" si="3"/>
        <v>72947.3</v>
      </c>
      <c r="N22" s="48">
        <f t="shared" si="3"/>
        <v>1600</v>
      </c>
      <c r="O22" s="48">
        <f t="shared" si="3"/>
        <v>1600</v>
      </c>
      <c r="P22" s="48">
        <f t="shared" si="3"/>
        <v>3000</v>
      </c>
      <c r="Q22" s="48">
        <f t="shared" si="3"/>
        <v>500</v>
      </c>
      <c r="R22" s="49">
        <f>SUM(R20:R21)</f>
        <v>4600</v>
      </c>
      <c r="S22" s="49">
        <f t="shared" si="3"/>
        <v>2100</v>
      </c>
      <c r="T22" s="45">
        <f t="shared" si="2"/>
        <v>75012.7</v>
      </c>
      <c r="U22" s="45">
        <f t="shared" si="2"/>
        <v>75047.3</v>
      </c>
    </row>
    <row r="23" spans="1:24">
      <c r="A23" s="50"/>
      <c r="B23" s="50"/>
      <c r="C23" s="41" t="s">
        <v>18</v>
      </c>
      <c r="D23" s="169">
        <v>850</v>
      </c>
      <c r="E23" s="169">
        <v>841.2</v>
      </c>
      <c r="F23" s="169">
        <v>1150</v>
      </c>
      <c r="G23" s="169">
        <v>597.70000000000005</v>
      </c>
      <c r="H23" s="169">
        <f>2200+147.4</f>
        <v>2347.4</v>
      </c>
      <c r="I23" s="169">
        <v>335</v>
      </c>
      <c r="J23" s="169">
        <v>900</v>
      </c>
      <c r="K23" s="169">
        <v>292.60000000000002</v>
      </c>
      <c r="L23" s="44">
        <f t="shared" ref="L23:M25" si="4">+J23+H23+F23+D23</f>
        <v>5247.4</v>
      </c>
      <c r="M23" s="44">
        <f t="shared" si="4"/>
        <v>2066.5</v>
      </c>
      <c r="N23" s="169">
        <f>4652+2500</f>
        <v>7152</v>
      </c>
      <c r="O23" s="169">
        <v>9688.2000000000007</v>
      </c>
      <c r="P23" s="169"/>
      <c r="Q23" s="43"/>
      <c r="R23" s="44">
        <f t="shared" ref="R23:S25" si="5">+P23+N23</f>
        <v>7152</v>
      </c>
      <c r="S23" s="44">
        <f t="shared" si="5"/>
        <v>9688.2000000000007</v>
      </c>
      <c r="T23" s="45">
        <f t="shared" si="2"/>
        <v>12399.4</v>
      </c>
      <c r="U23" s="45">
        <f t="shared" si="2"/>
        <v>11754.7</v>
      </c>
    </row>
    <row r="24" spans="1:24">
      <c r="A24" s="50"/>
      <c r="B24" s="50"/>
      <c r="C24" s="41" t="s">
        <v>20</v>
      </c>
      <c r="D24" s="42"/>
      <c r="E24" s="43"/>
      <c r="F24" s="43"/>
      <c r="G24" s="43"/>
      <c r="H24" s="43"/>
      <c r="I24" s="43">
        <v>72.5</v>
      </c>
      <c r="J24" s="43"/>
      <c r="K24" s="43"/>
      <c r="L24" s="44">
        <f t="shared" si="4"/>
        <v>0</v>
      </c>
      <c r="M24" s="44">
        <f>+K24+I24+G24+E24</f>
        <v>72.5</v>
      </c>
      <c r="N24" s="43"/>
      <c r="O24" s="43"/>
      <c r="P24" s="43"/>
      <c r="Q24" s="43"/>
      <c r="R24" s="44">
        <f t="shared" si="5"/>
        <v>0</v>
      </c>
      <c r="S24" s="170">
        <f>+Q24+O24</f>
        <v>0</v>
      </c>
      <c r="T24" s="45">
        <f t="shared" si="2"/>
        <v>0</v>
      </c>
      <c r="U24" s="45">
        <f t="shared" si="2"/>
        <v>72.5</v>
      </c>
    </row>
    <row r="25" spans="1:24">
      <c r="A25" s="50"/>
      <c r="B25" s="50"/>
      <c r="C25" s="41" t="s">
        <v>21</v>
      </c>
      <c r="D25" s="42"/>
      <c r="E25" s="43"/>
      <c r="F25" s="43">
        <v>75</v>
      </c>
      <c r="G25" s="43">
        <v>74.599999999999994</v>
      </c>
      <c r="H25" s="43">
        <v>18</v>
      </c>
      <c r="I25" s="43">
        <v>18</v>
      </c>
      <c r="J25" s="43">
        <v>133.30000000000001</v>
      </c>
      <c r="K25" s="43">
        <v>202.8</v>
      </c>
      <c r="L25" s="44">
        <f t="shared" si="4"/>
        <v>226.3</v>
      </c>
      <c r="M25" s="44">
        <f t="shared" si="4"/>
        <v>295.39999999999998</v>
      </c>
      <c r="N25" s="43"/>
      <c r="O25" s="43"/>
      <c r="P25" s="43"/>
      <c r="Q25" s="43"/>
      <c r="R25" s="44">
        <f t="shared" si="5"/>
        <v>0</v>
      </c>
      <c r="S25" s="44">
        <f t="shared" si="5"/>
        <v>0</v>
      </c>
      <c r="T25" s="45">
        <f t="shared" si="2"/>
        <v>226.3</v>
      </c>
      <c r="U25" s="45">
        <f t="shared" si="2"/>
        <v>295.39999999999998</v>
      </c>
    </row>
    <row r="26" spans="1:24">
      <c r="A26" s="50"/>
      <c r="B26" s="50"/>
      <c r="C26" s="41" t="s">
        <v>44</v>
      </c>
      <c r="D26" s="42">
        <v>1000</v>
      </c>
      <c r="E26" s="43">
        <v>657.2</v>
      </c>
      <c r="F26" s="43">
        <v>450</v>
      </c>
      <c r="G26" s="43">
        <v>408.6</v>
      </c>
      <c r="H26" s="43">
        <v>1350</v>
      </c>
      <c r="I26" s="43">
        <v>776.1</v>
      </c>
      <c r="J26" s="43">
        <f>550-57.3</f>
        <v>492.7</v>
      </c>
      <c r="K26" s="43">
        <v>316</v>
      </c>
      <c r="L26" s="44">
        <f>+J26+H26+F26+D26</f>
        <v>3292.7</v>
      </c>
      <c r="M26" s="44">
        <f>+K26+I26+G26+E26</f>
        <v>2157.8999999999996</v>
      </c>
      <c r="N26" s="43">
        <f>1050+112.1</f>
        <v>1162.0999999999999</v>
      </c>
      <c r="O26" s="43">
        <v>1578.9</v>
      </c>
      <c r="P26" s="43"/>
      <c r="Q26" s="43"/>
      <c r="R26" s="44">
        <f>+P26+N26</f>
        <v>1162.0999999999999</v>
      </c>
      <c r="S26" s="44">
        <f>+Q26+O26</f>
        <v>1578.9</v>
      </c>
      <c r="T26" s="45">
        <f>+R26+L26</f>
        <v>4454.7999999999993</v>
      </c>
      <c r="U26" s="45">
        <f>+S26+M26</f>
        <v>3736.7999999999997</v>
      </c>
    </row>
    <row r="27" spans="1:24">
      <c r="A27" s="50"/>
      <c r="B27" s="50"/>
      <c r="C27" s="47" t="s">
        <v>17</v>
      </c>
      <c r="D27" s="48">
        <f t="shared" ref="D27:Q27" si="6">SUM(D23:D26)</f>
        <v>1850</v>
      </c>
      <c r="E27" s="48">
        <f t="shared" si="6"/>
        <v>1498.4</v>
      </c>
      <c r="F27" s="48">
        <f t="shared" si="6"/>
        <v>1675</v>
      </c>
      <c r="G27" s="48">
        <f t="shared" si="6"/>
        <v>1080.9000000000001</v>
      </c>
      <c r="H27" s="48">
        <f t="shared" si="6"/>
        <v>3715.4</v>
      </c>
      <c r="I27" s="48">
        <f t="shared" si="6"/>
        <v>1201.5999999999999</v>
      </c>
      <c r="J27" s="48">
        <f t="shared" si="6"/>
        <v>1526</v>
      </c>
      <c r="K27" s="48">
        <f t="shared" si="6"/>
        <v>811.40000000000009</v>
      </c>
      <c r="L27" s="49">
        <f t="shared" si="6"/>
        <v>8766.4</v>
      </c>
      <c r="M27" s="49">
        <f t="shared" si="6"/>
        <v>4592.2999999999993</v>
      </c>
      <c r="N27" s="48">
        <f t="shared" si="6"/>
        <v>8314.1</v>
      </c>
      <c r="O27" s="48">
        <f t="shared" si="6"/>
        <v>11267.1</v>
      </c>
      <c r="P27" s="48">
        <f t="shared" si="6"/>
        <v>0</v>
      </c>
      <c r="Q27" s="48">
        <f t="shared" si="6"/>
        <v>0</v>
      </c>
      <c r="R27" s="49">
        <f>SUM(R23:R26)</f>
        <v>8314.1</v>
      </c>
      <c r="S27" s="49">
        <f>SUM(S23:S25)</f>
        <v>9688.2000000000007</v>
      </c>
      <c r="T27" s="45">
        <f>+R27+L27</f>
        <v>17080.5</v>
      </c>
      <c r="U27" s="45">
        <f t="shared" si="2"/>
        <v>14280.5</v>
      </c>
    </row>
    <row r="28" spans="1:24">
      <c r="A28" s="51"/>
      <c r="B28" s="51"/>
      <c r="C28" s="47" t="s">
        <v>19</v>
      </c>
      <c r="D28" s="48">
        <f t="shared" ref="D28:S28" si="7">+D27+D22</f>
        <v>54334.1</v>
      </c>
      <c r="E28" s="48">
        <f t="shared" si="7"/>
        <v>53745.600000000006</v>
      </c>
      <c r="F28" s="48">
        <f t="shared" si="7"/>
        <v>5703.1</v>
      </c>
      <c r="G28" s="48">
        <f t="shared" si="7"/>
        <v>4806.1000000000004</v>
      </c>
      <c r="H28" s="48">
        <f t="shared" si="7"/>
        <v>17115.899999999998</v>
      </c>
      <c r="I28" s="48">
        <f t="shared" si="7"/>
        <v>13723.499999999998</v>
      </c>
      <c r="J28" s="48">
        <f t="shared" si="7"/>
        <v>2026</v>
      </c>
      <c r="K28" s="48">
        <f t="shared" si="7"/>
        <v>5264.4</v>
      </c>
      <c r="L28" s="49">
        <f t="shared" si="7"/>
        <v>79179.099999999991</v>
      </c>
      <c r="M28" s="49">
        <f t="shared" si="7"/>
        <v>77539.600000000006</v>
      </c>
      <c r="N28" s="48">
        <f t="shared" si="7"/>
        <v>9914.1</v>
      </c>
      <c r="O28" s="48">
        <f t="shared" si="7"/>
        <v>12867.1</v>
      </c>
      <c r="P28" s="48">
        <f t="shared" si="7"/>
        <v>3000</v>
      </c>
      <c r="Q28" s="48">
        <f t="shared" si="7"/>
        <v>500</v>
      </c>
      <c r="R28" s="49">
        <f t="shared" si="7"/>
        <v>12914.1</v>
      </c>
      <c r="S28" s="49">
        <f t="shared" si="7"/>
        <v>11788.2</v>
      </c>
      <c r="T28" s="45">
        <f t="shared" si="2"/>
        <v>92093.2</v>
      </c>
      <c r="U28" s="45">
        <f t="shared" si="2"/>
        <v>89327.8</v>
      </c>
    </row>
    <row r="29" spans="1:24" ht="8.25" customHeight="1">
      <c r="A29" s="52"/>
      <c r="B29" s="52"/>
      <c r="C29" s="59"/>
      <c r="D29" s="60"/>
      <c r="E29" s="60"/>
      <c r="F29" s="60"/>
      <c r="G29" s="60"/>
      <c r="H29" s="60"/>
      <c r="I29" s="60"/>
      <c r="J29" s="60"/>
      <c r="K29" s="60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4">
      <c r="A30" s="40"/>
      <c r="B30" s="168">
        <v>152</v>
      </c>
      <c r="C30" s="41" t="s">
        <v>15</v>
      </c>
      <c r="D30" s="42"/>
      <c r="E30" s="42">
        <f>+D30</f>
        <v>0</v>
      </c>
      <c r="F30" s="57">
        <v>269.89999999999998</v>
      </c>
      <c r="G30" s="57">
        <f>+F30</f>
        <v>269.89999999999998</v>
      </c>
      <c r="H30" s="57">
        <v>793.1</v>
      </c>
      <c r="I30" s="57">
        <v>793.1</v>
      </c>
      <c r="J30" s="57">
        <v>975.3</v>
      </c>
      <c r="K30" s="57">
        <f>+J30</f>
        <v>975.3</v>
      </c>
      <c r="L30" s="58">
        <f>+J30+H30+F30+D30</f>
        <v>2038.3000000000002</v>
      </c>
      <c r="M30" s="58">
        <f>+K30+I30+G30+E30</f>
        <v>2038.3000000000002</v>
      </c>
      <c r="N30" s="57">
        <v>0</v>
      </c>
      <c r="O30" s="57">
        <v>0</v>
      </c>
      <c r="P30" s="57">
        <v>0</v>
      </c>
      <c r="Q30" s="57">
        <v>0</v>
      </c>
      <c r="R30" s="58">
        <f>+P30+N30</f>
        <v>0</v>
      </c>
      <c r="S30" s="58">
        <f>+Q30+O30</f>
        <v>0</v>
      </c>
      <c r="T30" s="45">
        <f t="shared" ref="T30:U33" si="8">+R30+L30</f>
        <v>2038.3000000000002</v>
      </c>
      <c r="U30" s="45">
        <f t="shared" si="8"/>
        <v>2038.3000000000002</v>
      </c>
    </row>
    <row r="31" spans="1:24">
      <c r="A31" s="46"/>
      <c r="B31" s="46"/>
      <c r="C31" s="41" t="s">
        <v>16</v>
      </c>
      <c r="D31" s="42"/>
      <c r="E31" s="57"/>
      <c r="F31" s="57"/>
      <c r="G31" s="57"/>
      <c r="H31" s="57"/>
      <c r="I31" s="57"/>
      <c r="J31" s="57"/>
      <c r="K31" s="57"/>
      <c r="L31" s="58">
        <f>+J31+H31+F31+D31</f>
        <v>0</v>
      </c>
      <c r="M31" s="58">
        <f>+K31+I31+G31+E31</f>
        <v>0</v>
      </c>
      <c r="N31" s="57"/>
      <c r="O31" s="57"/>
      <c r="P31" s="57"/>
      <c r="Q31" s="57"/>
      <c r="R31" s="58">
        <f>+P31+N31</f>
        <v>0</v>
      </c>
      <c r="S31" s="58">
        <f>+Q31+O31</f>
        <v>0</v>
      </c>
      <c r="T31" s="45">
        <f t="shared" si="8"/>
        <v>0</v>
      </c>
      <c r="U31" s="45">
        <f t="shared" si="8"/>
        <v>0</v>
      </c>
    </row>
    <row r="32" spans="1:24">
      <c r="A32" s="46"/>
      <c r="B32" s="46"/>
      <c r="C32" s="47" t="s">
        <v>17</v>
      </c>
      <c r="D32" s="48">
        <f t="shared" ref="D32:S32" si="9">SUM(D30:D31)</f>
        <v>0</v>
      </c>
      <c r="E32" s="48">
        <f t="shared" si="9"/>
        <v>0</v>
      </c>
      <c r="F32" s="48">
        <f t="shared" si="9"/>
        <v>269.89999999999998</v>
      </c>
      <c r="G32" s="48">
        <f t="shared" si="9"/>
        <v>269.89999999999998</v>
      </c>
      <c r="H32" s="48">
        <f t="shared" si="9"/>
        <v>793.1</v>
      </c>
      <c r="I32" s="48">
        <f t="shared" si="9"/>
        <v>793.1</v>
      </c>
      <c r="J32" s="48">
        <f t="shared" si="9"/>
        <v>975.3</v>
      </c>
      <c r="K32" s="48">
        <f t="shared" si="9"/>
        <v>975.3</v>
      </c>
      <c r="L32" s="49">
        <f t="shared" si="9"/>
        <v>2038.3000000000002</v>
      </c>
      <c r="M32" s="49">
        <f t="shared" si="9"/>
        <v>2038.3000000000002</v>
      </c>
      <c r="N32" s="48">
        <f t="shared" si="9"/>
        <v>0</v>
      </c>
      <c r="O32" s="48">
        <f t="shared" si="9"/>
        <v>0</v>
      </c>
      <c r="P32" s="48">
        <f t="shared" si="9"/>
        <v>0</v>
      </c>
      <c r="Q32" s="48">
        <f t="shared" si="9"/>
        <v>0</v>
      </c>
      <c r="R32" s="49">
        <f t="shared" si="9"/>
        <v>0</v>
      </c>
      <c r="S32" s="49">
        <f t="shared" si="9"/>
        <v>0</v>
      </c>
      <c r="T32" s="45">
        <f t="shared" si="8"/>
        <v>2038.3000000000002</v>
      </c>
      <c r="U32" s="45">
        <f t="shared" si="8"/>
        <v>2038.3000000000002</v>
      </c>
    </row>
    <row r="33" spans="1:24">
      <c r="A33" s="51"/>
      <c r="B33" s="51"/>
      <c r="C33" s="47" t="s">
        <v>19</v>
      </c>
      <c r="D33" s="48">
        <f>+D32</f>
        <v>0</v>
      </c>
      <c r="E33" s="48">
        <f t="shared" ref="E33:J33" si="10">+E32</f>
        <v>0</v>
      </c>
      <c r="F33" s="48">
        <f t="shared" si="10"/>
        <v>269.89999999999998</v>
      </c>
      <c r="G33" s="48">
        <f t="shared" si="10"/>
        <v>269.89999999999998</v>
      </c>
      <c r="H33" s="48">
        <f t="shared" si="10"/>
        <v>793.1</v>
      </c>
      <c r="I33" s="48">
        <f t="shared" si="10"/>
        <v>793.1</v>
      </c>
      <c r="J33" s="48">
        <f t="shared" si="10"/>
        <v>975.3</v>
      </c>
      <c r="K33" s="48">
        <f t="shared" ref="K33:S33" si="11">+K32</f>
        <v>975.3</v>
      </c>
      <c r="L33" s="49">
        <f t="shared" si="11"/>
        <v>2038.3000000000002</v>
      </c>
      <c r="M33" s="49">
        <f t="shared" si="11"/>
        <v>2038.3000000000002</v>
      </c>
      <c r="N33" s="48">
        <f t="shared" si="11"/>
        <v>0</v>
      </c>
      <c r="O33" s="48">
        <f t="shared" si="11"/>
        <v>0</v>
      </c>
      <c r="P33" s="48">
        <f t="shared" si="11"/>
        <v>0</v>
      </c>
      <c r="Q33" s="48">
        <f t="shared" si="11"/>
        <v>0</v>
      </c>
      <c r="R33" s="49">
        <f t="shared" si="11"/>
        <v>0</v>
      </c>
      <c r="S33" s="49">
        <f t="shared" si="11"/>
        <v>0</v>
      </c>
      <c r="T33" s="45">
        <f t="shared" si="8"/>
        <v>2038.3000000000002</v>
      </c>
      <c r="U33" s="45">
        <f t="shared" si="8"/>
        <v>2038.3000000000002</v>
      </c>
    </row>
    <row r="34" spans="1:24" ht="8.25" customHeight="1">
      <c r="A34" s="52"/>
      <c r="B34" s="52"/>
      <c r="C34" s="59"/>
      <c r="D34" s="60"/>
      <c r="E34" s="60"/>
      <c r="F34" s="60"/>
      <c r="G34" s="60"/>
      <c r="H34" s="60"/>
      <c r="I34" s="60"/>
      <c r="J34" s="60"/>
      <c r="K34" s="60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</row>
    <row r="35" spans="1:24">
      <c r="A35" s="40"/>
      <c r="B35" s="168" t="s">
        <v>80</v>
      </c>
      <c r="C35" s="41" t="s">
        <v>15</v>
      </c>
      <c r="D35" s="42">
        <v>12050.3</v>
      </c>
      <c r="E35" s="42">
        <f>+D35</f>
        <v>12050.3</v>
      </c>
      <c r="F35" s="57">
        <v>624.4</v>
      </c>
      <c r="G35" s="57">
        <f>+F35</f>
        <v>624.4</v>
      </c>
      <c r="H35" s="57">
        <v>1560.7</v>
      </c>
      <c r="I35" s="57">
        <f>+H35</f>
        <v>1560.7</v>
      </c>
      <c r="J35" s="57">
        <v>0</v>
      </c>
      <c r="K35" s="57">
        <v>0</v>
      </c>
      <c r="L35" s="58">
        <f>+J35+H35+F35+D35</f>
        <v>14235.4</v>
      </c>
      <c r="M35" s="58">
        <f>+K35+I35+G35+E35</f>
        <v>14235.4</v>
      </c>
      <c r="N35" s="57">
        <v>0</v>
      </c>
      <c r="O35" s="57">
        <v>0</v>
      </c>
      <c r="P35" s="57">
        <v>0</v>
      </c>
      <c r="Q35" s="57">
        <v>0</v>
      </c>
      <c r="R35" s="58">
        <f>+P35+N35</f>
        <v>0</v>
      </c>
      <c r="S35" s="58">
        <f>+Q35+O35</f>
        <v>0</v>
      </c>
      <c r="T35" s="45">
        <f t="shared" ref="T35:U38" si="12">+R35+L35</f>
        <v>14235.4</v>
      </c>
      <c r="U35" s="45">
        <f t="shared" si="12"/>
        <v>14235.4</v>
      </c>
    </row>
    <row r="36" spans="1:24">
      <c r="A36" s="46"/>
      <c r="B36" s="46"/>
      <c r="C36" s="41" t="s">
        <v>16</v>
      </c>
      <c r="D36" s="42"/>
      <c r="E36" s="57"/>
      <c r="F36" s="57"/>
      <c r="G36" s="57"/>
      <c r="H36" s="57"/>
      <c r="I36" s="57"/>
      <c r="J36" s="57"/>
      <c r="K36" s="57"/>
      <c r="L36" s="58">
        <f>+J36+H36+F36+D36</f>
        <v>0</v>
      </c>
      <c r="M36" s="58">
        <f>+K36+I36+G36+E36</f>
        <v>0</v>
      </c>
      <c r="N36" s="57"/>
      <c r="O36" s="57"/>
      <c r="P36" s="57"/>
      <c r="Q36" s="57"/>
      <c r="R36" s="58">
        <f>+P36+N36</f>
        <v>0</v>
      </c>
      <c r="S36" s="58">
        <f>+Q36+O36</f>
        <v>0</v>
      </c>
      <c r="T36" s="45">
        <f t="shared" si="12"/>
        <v>0</v>
      </c>
      <c r="U36" s="45">
        <f t="shared" si="12"/>
        <v>0</v>
      </c>
    </row>
    <row r="37" spans="1:24">
      <c r="A37" s="46"/>
      <c r="B37" s="46"/>
      <c r="C37" s="47" t="s">
        <v>17</v>
      </c>
      <c r="D37" s="48">
        <f t="shared" ref="D37:S37" si="13">SUM(D35:D36)</f>
        <v>12050.3</v>
      </c>
      <c r="E37" s="48">
        <f t="shared" si="13"/>
        <v>12050.3</v>
      </c>
      <c r="F37" s="48">
        <f t="shared" si="13"/>
        <v>624.4</v>
      </c>
      <c r="G37" s="48">
        <f t="shared" si="13"/>
        <v>624.4</v>
      </c>
      <c r="H37" s="48">
        <f t="shared" si="13"/>
        <v>1560.7</v>
      </c>
      <c r="I37" s="48">
        <f t="shared" si="13"/>
        <v>1560.7</v>
      </c>
      <c r="J37" s="48">
        <f t="shared" si="13"/>
        <v>0</v>
      </c>
      <c r="K37" s="48">
        <f t="shared" si="13"/>
        <v>0</v>
      </c>
      <c r="L37" s="49">
        <f t="shared" si="13"/>
        <v>14235.4</v>
      </c>
      <c r="M37" s="49">
        <f t="shared" si="13"/>
        <v>14235.4</v>
      </c>
      <c r="N37" s="48">
        <f t="shared" si="13"/>
        <v>0</v>
      </c>
      <c r="O37" s="48">
        <f t="shared" si="13"/>
        <v>0</v>
      </c>
      <c r="P37" s="48">
        <f t="shared" si="13"/>
        <v>0</v>
      </c>
      <c r="Q37" s="48">
        <f t="shared" si="13"/>
        <v>0</v>
      </c>
      <c r="R37" s="49">
        <f t="shared" si="13"/>
        <v>0</v>
      </c>
      <c r="S37" s="49">
        <f t="shared" si="13"/>
        <v>0</v>
      </c>
      <c r="T37" s="45">
        <f t="shared" si="12"/>
        <v>14235.4</v>
      </c>
      <c r="U37" s="45">
        <f t="shared" si="12"/>
        <v>14235.4</v>
      </c>
    </row>
    <row r="38" spans="1:24">
      <c r="A38" s="51"/>
      <c r="B38" s="51"/>
      <c r="C38" s="47" t="s">
        <v>19</v>
      </c>
      <c r="D38" s="48">
        <f>++D37</f>
        <v>12050.3</v>
      </c>
      <c r="E38" s="48">
        <f t="shared" ref="E38:K38" si="14">++E37</f>
        <v>12050.3</v>
      </c>
      <c r="F38" s="48">
        <f t="shared" si="14"/>
        <v>624.4</v>
      </c>
      <c r="G38" s="48">
        <f t="shared" si="14"/>
        <v>624.4</v>
      </c>
      <c r="H38" s="48">
        <f t="shared" si="14"/>
        <v>1560.7</v>
      </c>
      <c r="I38" s="48">
        <f t="shared" si="14"/>
        <v>1560.7</v>
      </c>
      <c r="J38" s="48">
        <f t="shared" si="14"/>
        <v>0</v>
      </c>
      <c r="K38" s="48">
        <f t="shared" si="14"/>
        <v>0</v>
      </c>
      <c r="L38" s="49">
        <f t="shared" ref="L38:S38" si="15">++L37</f>
        <v>14235.4</v>
      </c>
      <c r="M38" s="49">
        <f t="shared" si="15"/>
        <v>14235.4</v>
      </c>
      <c r="N38" s="48">
        <f t="shared" si="15"/>
        <v>0</v>
      </c>
      <c r="O38" s="48">
        <f t="shared" si="15"/>
        <v>0</v>
      </c>
      <c r="P38" s="48">
        <f t="shared" si="15"/>
        <v>0</v>
      </c>
      <c r="Q38" s="48">
        <f t="shared" si="15"/>
        <v>0</v>
      </c>
      <c r="R38" s="49">
        <f t="shared" si="15"/>
        <v>0</v>
      </c>
      <c r="S38" s="49">
        <f t="shared" si="15"/>
        <v>0</v>
      </c>
      <c r="T38" s="45">
        <f t="shared" si="12"/>
        <v>14235.4</v>
      </c>
      <c r="U38" s="45">
        <f t="shared" si="12"/>
        <v>14235.4</v>
      </c>
    </row>
    <row r="39" spans="1:24" ht="8.25" customHeight="1">
      <c r="A39" s="52"/>
      <c r="B39" s="52"/>
      <c r="C39" s="53"/>
      <c r="D39" s="61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5"/>
      <c r="Q39" s="54"/>
      <c r="R39" s="54"/>
      <c r="S39" s="55"/>
      <c r="T39" s="56"/>
      <c r="U39" s="56"/>
    </row>
    <row r="40" spans="1:24">
      <c r="A40" s="62"/>
      <c r="B40" s="63"/>
      <c r="C40" s="41" t="s">
        <v>15</v>
      </c>
      <c r="D40" s="42">
        <f>+D35+D20+D14+D30</f>
        <v>63797.2</v>
      </c>
      <c r="E40" s="42">
        <f t="shared" ref="E40:K41" si="16">+E35+E20+E14+E30</f>
        <v>63797.2</v>
      </c>
      <c r="F40" s="42">
        <f t="shared" si="16"/>
        <v>3972.9</v>
      </c>
      <c r="G40" s="42">
        <f t="shared" si="16"/>
        <v>3972.9</v>
      </c>
      <c r="H40" s="42">
        <f t="shared" si="16"/>
        <v>13456.4</v>
      </c>
      <c r="I40" s="42">
        <f t="shared" si="16"/>
        <v>13456.4</v>
      </c>
      <c r="J40" s="42">
        <f>+J35+J20+J14+J30</f>
        <v>975.3</v>
      </c>
      <c r="K40" s="42">
        <f t="shared" si="16"/>
        <v>975.3</v>
      </c>
      <c r="L40" s="44">
        <f>+J40+H40+F40+D40</f>
        <v>82201.799999999988</v>
      </c>
      <c r="M40" s="44">
        <f>+K40+I40+G40+E40</f>
        <v>82201.799999999988</v>
      </c>
      <c r="N40" s="42">
        <f t="shared" ref="N40:Q41" si="17">+N35+N20+N14+N30</f>
        <v>1600</v>
      </c>
      <c r="O40" s="42">
        <f t="shared" si="17"/>
        <v>1600</v>
      </c>
      <c r="P40" s="42">
        <f t="shared" si="17"/>
        <v>500</v>
      </c>
      <c r="Q40" s="42">
        <f t="shared" si="17"/>
        <v>500</v>
      </c>
      <c r="R40" s="44">
        <f>+P40+N40</f>
        <v>2100</v>
      </c>
      <c r="S40" s="44">
        <f>+Q40+O40</f>
        <v>2100</v>
      </c>
      <c r="T40" s="45">
        <f t="shared" ref="T40:U45" si="18">+R40+L40</f>
        <v>84301.799999999988</v>
      </c>
      <c r="U40" s="45">
        <f t="shared" si="18"/>
        <v>84301.799999999988</v>
      </c>
    </row>
    <row r="41" spans="1:24">
      <c r="A41" s="64"/>
      <c r="B41" s="65"/>
      <c r="C41" s="41" t="s">
        <v>16</v>
      </c>
      <c r="D41" s="42">
        <f>+D36+D21+D15+D31</f>
        <v>2000</v>
      </c>
      <c r="E41" s="42">
        <f t="shared" si="16"/>
        <v>1763.1000000000058</v>
      </c>
      <c r="F41" s="42">
        <f t="shared" si="16"/>
        <v>1000</v>
      </c>
      <c r="G41" s="42">
        <f t="shared" si="16"/>
        <v>697.09999999999991</v>
      </c>
      <c r="H41" s="42">
        <f t="shared" si="16"/>
        <v>2500</v>
      </c>
      <c r="I41" s="42">
        <f t="shared" si="16"/>
        <v>1621.3999999999996</v>
      </c>
      <c r="J41" s="42">
        <f t="shared" si="16"/>
        <v>500</v>
      </c>
      <c r="K41" s="42">
        <f t="shared" si="16"/>
        <v>4453</v>
      </c>
      <c r="L41" s="44">
        <f>+J41+H41+F41+D41</f>
        <v>6000</v>
      </c>
      <c r="M41" s="44">
        <f>+K41+I41+G41+E41</f>
        <v>8534.6000000000058</v>
      </c>
      <c r="N41" s="42">
        <f t="shared" si="17"/>
        <v>0</v>
      </c>
      <c r="O41" s="42">
        <f t="shared" si="17"/>
        <v>0</v>
      </c>
      <c r="P41" s="42">
        <f t="shared" si="17"/>
        <v>2500</v>
      </c>
      <c r="Q41" s="42">
        <f t="shared" si="17"/>
        <v>0</v>
      </c>
      <c r="R41" s="44">
        <f>+P41+N41</f>
        <v>2500</v>
      </c>
      <c r="S41" s="44">
        <f>+Q41+O41</f>
        <v>0</v>
      </c>
      <c r="T41" s="45">
        <f t="shared" si="18"/>
        <v>8500</v>
      </c>
      <c r="U41" s="45">
        <f t="shared" si="18"/>
        <v>8534.6000000000058</v>
      </c>
    </row>
    <row r="42" spans="1:24">
      <c r="A42" s="66" t="s">
        <v>19</v>
      </c>
      <c r="B42" s="67"/>
      <c r="C42" s="47" t="s">
        <v>17</v>
      </c>
      <c r="D42" s="48">
        <f t="shared" ref="D42:S42" si="19">SUM(D40:D41)</f>
        <v>65797.2</v>
      </c>
      <c r="E42" s="48">
        <f t="shared" si="19"/>
        <v>65560.3</v>
      </c>
      <c r="F42" s="48">
        <f t="shared" si="19"/>
        <v>4972.8999999999996</v>
      </c>
      <c r="G42" s="48">
        <f t="shared" si="19"/>
        <v>4670</v>
      </c>
      <c r="H42" s="48">
        <f t="shared" si="19"/>
        <v>15956.4</v>
      </c>
      <c r="I42" s="48">
        <f t="shared" si="19"/>
        <v>15077.8</v>
      </c>
      <c r="J42" s="48">
        <f t="shared" si="19"/>
        <v>1475.3</v>
      </c>
      <c r="K42" s="48">
        <f t="shared" si="19"/>
        <v>5428.3</v>
      </c>
      <c r="L42" s="49">
        <f t="shared" si="19"/>
        <v>88201.799999999988</v>
      </c>
      <c r="M42" s="49">
        <f t="shared" si="19"/>
        <v>90736.4</v>
      </c>
      <c r="N42" s="48">
        <f t="shared" si="19"/>
        <v>1600</v>
      </c>
      <c r="O42" s="48">
        <f t="shared" si="19"/>
        <v>1600</v>
      </c>
      <c r="P42" s="48">
        <f t="shared" si="19"/>
        <v>3000</v>
      </c>
      <c r="Q42" s="48">
        <f t="shared" si="19"/>
        <v>500</v>
      </c>
      <c r="R42" s="49">
        <f t="shared" si="19"/>
        <v>4600</v>
      </c>
      <c r="S42" s="49">
        <f t="shared" si="19"/>
        <v>2100</v>
      </c>
      <c r="T42" s="45">
        <f t="shared" si="18"/>
        <v>92801.799999999988</v>
      </c>
      <c r="U42" s="45">
        <f t="shared" si="18"/>
        <v>92836.4</v>
      </c>
    </row>
    <row r="43" spans="1:24">
      <c r="A43" s="68"/>
      <c r="B43" s="67"/>
      <c r="C43" s="41" t="s">
        <v>18</v>
      </c>
      <c r="D43" s="42">
        <f t="shared" ref="D43:K43" si="20">+D23+D17</f>
        <v>850</v>
      </c>
      <c r="E43" s="42">
        <f t="shared" si="20"/>
        <v>841.2</v>
      </c>
      <c r="F43" s="42">
        <f t="shared" si="20"/>
        <v>1150</v>
      </c>
      <c r="G43" s="42">
        <f t="shared" si="20"/>
        <v>597.70000000000005</v>
      </c>
      <c r="H43" s="42">
        <f t="shared" si="20"/>
        <v>2347.4</v>
      </c>
      <c r="I43" s="42">
        <f t="shared" si="20"/>
        <v>335</v>
      </c>
      <c r="J43" s="42">
        <f t="shared" si="20"/>
        <v>900</v>
      </c>
      <c r="K43" s="42">
        <f t="shared" si="20"/>
        <v>292.60000000000002</v>
      </c>
      <c r="L43" s="44">
        <f t="shared" ref="L43:M45" si="21">+J43+H43+F43+D43</f>
        <v>5247.4</v>
      </c>
      <c r="M43" s="44">
        <f t="shared" si="21"/>
        <v>2066.5</v>
      </c>
      <c r="N43" s="42">
        <f t="shared" ref="N43:Q45" si="22">+N23+N17</f>
        <v>7152</v>
      </c>
      <c r="O43" s="42">
        <f t="shared" si="22"/>
        <v>9688.2000000000007</v>
      </c>
      <c r="P43" s="42">
        <f t="shared" si="22"/>
        <v>0</v>
      </c>
      <c r="Q43" s="42">
        <f t="shared" si="22"/>
        <v>0</v>
      </c>
      <c r="R43" s="44">
        <f t="shared" ref="R43:S45" si="23">+P43+N43</f>
        <v>7152</v>
      </c>
      <c r="S43" s="44">
        <f t="shared" si="23"/>
        <v>9688.2000000000007</v>
      </c>
      <c r="T43" s="45">
        <f>+R43+L43</f>
        <v>12399.4</v>
      </c>
      <c r="U43" s="45">
        <f t="shared" si="18"/>
        <v>11754.7</v>
      </c>
    </row>
    <row r="44" spans="1:24">
      <c r="A44" s="68"/>
      <c r="B44" s="67"/>
      <c r="C44" s="41" t="s">
        <v>20</v>
      </c>
      <c r="D44" s="42">
        <f t="shared" ref="D44:K44" si="24">+D24</f>
        <v>0</v>
      </c>
      <c r="E44" s="42">
        <f t="shared" si="24"/>
        <v>0</v>
      </c>
      <c r="F44" s="42">
        <f t="shared" si="24"/>
        <v>0</v>
      </c>
      <c r="G44" s="42">
        <f t="shared" si="24"/>
        <v>0</v>
      </c>
      <c r="H44" s="42">
        <f t="shared" si="24"/>
        <v>0</v>
      </c>
      <c r="I44" s="42">
        <f t="shared" si="24"/>
        <v>72.5</v>
      </c>
      <c r="J44" s="42">
        <f t="shared" si="24"/>
        <v>0</v>
      </c>
      <c r="K44" s="42">
        <f t="shared" si="24"/>
        <v>0</v>
      </c>
      <c r="L44" s="44">
        <f t="shared" si="21"/>
        <v>0</v>
      </c>
      <c r="M44" s="44">
        <f t="shared" si="21"/>
        <v>72.5</v>
      </c>
      <c r="N44" s="42">
        <f t="shared" si="22"/>
        <v>0</v>
      </c>
      <c r="O44" s="42">
        <f t="shared" si="22"/>
        <v>0</v>
      </c>
      <c r="P44" s="42">
        <f t="shared" si="22"/>
        <v>0</v>
      </c>
      <c r="Q44" s="42">
        <f t="shared" si="22"/>
        <v>0</v>
      </c>
      <c r="R44" s="44">
        <f t="shared" si="23"/>
        <v>0</v>
      </c>
      <c r="S44" s="44">
        <f t="shared" si="23"/>
        <v>0</v>
      </c>
      <c r="T44" s="45">
        <f>+R44+L44</f>
        <v>0</v>
      </c>
      <c r="U44" s="45">
        <f t="shared" si="18"/>
        <v>72.5</v>
      </c>
    </row>
    <row r="45" spans="1:24">
      <c r="A45" s="68"/>
      <c r="B45" s="67"/>
      <c r="C45" s="41" t="s">
        <v>21</v>
      </c>
      <c r="D45" s="42">
        <f>+D25+D19</f>
        <v>0</v>
      </c>
      <c r="E45" s="42">
        <f>+E25+E19</f>
        <v>0</v>
      </c>
      <c r="F45" s="42">
        <f t="shared" ref="F45:K45" si="25">+F25</f>
        <v>75</v>
      </c>
      <c r="G45" s="42">
        <f t="shared" si="25"/>
        <v>74.599999999999994</v>
      </c>
      <c r="H45" s="42">
        <f t="shared" si="25"/>
        <v>18</v>
      </c>
      <c r="I45" s="42">
        <f t="shared" si="25"/>
        <v>18</v>
      </c>
      <c r="J45" s="42">
        <f t="shared" si="25"/>
        <v>133.30000000000001</v>
      </c>
      <c r="K45" s="42">
        <f t="shared" si="25"/>
        <v>202.8</v>
      </c>
      <c r="L45" s="44">
        <f t="shared" si="21"/>
        <v>226.3</v>
      </c>
      <c r="M45" s="44">
        <f t="shared" si="21"/>
        <v>295.39999999999998</v>
      </c>
      <c r="N45" s="42">
        <f t="shared" si="22"/>
        <v>0</v>
      </c>
      <c r="O45" s="42">
        <f t="shared" si="22"/>
        <v>0</v>
      </c>
      <c r="P45" s="42">
        <f t="shared" si="22"/>
        <v>0</v>
      </c>
      <c r="Q45" s="42">
        <f t="shared" si="22"/>
        <v>0</v>
      </c>
      <c r="R45" s="44">
        <f t="shared" si="23"/>
        <v>0</v>
      </c>
      <c r="S45" s="44">
        <f t="shared" si="23"/>
        <v>0</v>
      </c>
      <c r="T45" s="45">
        <f>+R45+L45</f>
        <v>226.3</v>
      </c>
      <c r="U45" s="45">
        <f t="shared" si="18"/>
        <v>295.39999999999998</v>
      </c>
    </row>
    <row r="46" spans="1:24">
      <c r="A46" s="68"/>
      <c r="B46" s="67"/>
      <c r="C46" s="41" t="s">
        <v>44</v>
      </c>
      <c r="D46" s="42">
        <f t="shared" ref="D46:K46" si="26">+D26</f>
        <v>1000</v>
      </c>
      <c r="E46" s="42">
        <f t="shared" si="26"/>
        <v>657.2</v>
      </c>
      <c r="F46" s="42">
        <f t="shared" si="26"/>
        <v>450</v>
      </c>
      <c r="G46" s="42">
        <f t="shared" si="26"/>
        <v>408.6</v>
      </c>
      <c r="H46" s="42">
        <f t="shared" si="26"/>
        <v>1350</v>
      </c>
      <c r="I46" s="42">
        <f t="shared" si="26"/>
        <v>776.1</v>
      </c>
      <c r="J46" s="42">
        <f t="shared" si="26"/>
        <v>492.7</v>
      </c>
      <c r="K46" s="42">
        <f t="shared" si="26"/>
        <v>316</v>
      </c>
      <c r="L46" s="44">
        <f>+J46+H46+F46+D46</f>
        <v>3292.7</v>
      </c>
      <c r="M46" s="44">
        <f>+K46+I46+G46+E46</f>
        <v>2157.8999999999996</v>
      </c>
      <c r="N46" s="42">
        <f>+N26</f>
        <v>1162.0999999999999</v>
      </c>
      <c r="O46" s="42">
        <f>+O26</f>
        <v>1578.9</v>
      </c>
      <c r="P46" s="42">
        <f>+P26</f>
        <v>0</v>
      </c>
      <c r="Q46" s="42">
        <f>+Q26</f>
        <v>0</v>
      </c>
      <c r="R46" s="44">
        <f>+P46+N46</f>
        <v>1162.0999999999999</v>
      </c>
      <c r="S46" s="44">
        <f>+Q46+O46</f>
        <v>1578.9</v>
      </c>
      <c r="T46" s="45">
        <f>+R46+L46</f>
        <v>4454.7999999999993</v>
      </c>
      <c r="U46" s="45">
        <f>+S46+M46</f>
        <v>3736.7999999999997</v>
      </c>
    </row>
    <row r="47" spans="1:24">
      <c r="A47" s="68"/>
      <c r="B47" s="67"/>
      <c r="C47" s="47" t="s">
        <v>17</v>
      </c>
      <c r="D47" s="48">
        <f>SUM(D43:D46)</f>
        <v>1850</v>
      </c>
      <c r="E47" s="48">
        <f t="shared" ref="E47:K47" si="27">SUM(E43:E46)</f>
        <v>1498.4</v>
      </c>
      <c r="F47" s="48">
        <f t="shared" si="27"/>
        <v>1675</v>
      </c>
      <c r="G47" s="48">
        <f t="shared" si="27"/>
        <v>1080.9000000000001</v>
      </c>
      <c r="H47" s="48">
        <f t="shared" si="27"/>
        <v>3715.4</v>
      </c>
      <c r="I47" s="48">
        <f t="shared" si="27"/>
        <v>1201.5999999999999</v>
      </c>
      <c r="J47" s="48">
        <f t="shared" si="27"/>
        <v>1526</v>
      </c>
      <c r="K47" s="48">
        <f t="shared" si="27"/>
        <v>811.40000000000009</v>
      </c>
      <c r="L47" s="49">
        <f t="shared" ref="L47:S47" si="28">SUM(L43:L46)</f>
        <v>8766.4</v>
      </c>
      <c r="M47" s="49">
        <f t="shared" si="28"/>
        <v>4592.2999999999993</v>
      </c>
      <c r="N47" s="48">
        <f t="shared" si="28"/>
        <v>8314.1</v>
      </c>
      <c r="O47" s="48">
        <f t="shared" si="28"/>
        <v>11267.1</v>
      </c>
      <c r="P47" s="48">
        <f t="shared" si="28"/>
        <v>0</v>
      </c>
      <c r="Q47" s="48">
        <f t="shared" si="28"/>
        <v>0</v>
      </c>
      <c r="R47" s="49">
        <f t="shared" si="28"/>
        <v>8314.1</v>
      </c>
      <c r="S47" s="49">
        <f t="shared" si="28"/>
        <v>11267.1</v>
      </c>
      <c r="T47" s="48">
        <f>SUM(T43:T46)</f>
        <v>17080.5</v>
      </c>
      <c r="U47" s="48">
        <f>SUM(U43:U46)</f>
        <v>15859.4</v>
      </c>
    </row>
    <row r="48" spans="1:24">
      <c r="A48" s="69"/>
      <c r="B48" s="70"/>
      <c r="C48" s="47" t="s">
        <v>19</v>
      </c>
      <c r="D48" s="48">
        <f t="shared" ref="D48:S48" si="29">+D47+D42</f>
        <v>67647.199999999997</v>
      </c>
      <c r="E48" s="48">
        <f t="shared" si="29"/>
        <v>67058.7</v>
      </c>
      <c r="F48" s="48">
        <f t="shared" si="29"/>
        <v>6647.9</v>
      </c>
      <c r="G48" s="48">
        <f t="shared" si="29"/>
        <v>5750.9</v>
      </c>
      <c r="H48" s="48">
        <f t="shared" si="29"/>
        <v>19671.8</v>
      </c>
      <c r="I48" s="48">
        <f t="shared" si="29"/>
        <v>16279.4</v>
      </c>
      <c r="J48" s="48">
        <f t="shared" si="29"/>
        <v>3001.3</v>
      </c>
      <c r="K48" s="48">
        <f t="shared" si="29"/>
        <v>6239.7000000000007</v>
      </c>
      <c r="L48" s="49">
        <f t="shared" si="29"/>
        <v>96968.199999999983</v>
      </c>
      <c r="M48" s="49">
        <f t="shared" si="29"/>
        <v>95328.7</v>
      </c>
      <c r="N48" s="48">
        <f t="shared" si="29"/>
        <v>9914.1</v>
      </c>
      <c r="O48" s="48">
        <f t="shared" si="29"/>
        <v>12867.1</v>
      </c>
      <c r="P48" s="48">
        <f t="shared" si="29"/>
        <v>3000</v>
      </c>
      <c r="Q48" s="48">
        <f t="shared" si="29"/>
        <v>500</v>
      </c>
      <c r="R48" s="49">
        <f t="shared" si="29"/>
        <v>12914.1</v>
      </c>
      <c r="S48" s="49">
        <f t="shared" si="29"/>
        <v>13367.1</v>
      </c>
      <c r="T48" s="45">
        <f>+R48+L48</f>
        <v>109882.29999999999</v>
      </c>
      <c r="U48" s="45">
        <f>+S48+M48</f>
        <v>108695.8</v>
      </c>
    </row>
  </sheetData>
  <phoneticPr fontId="0" type="noConversion"/>
  <printOptions horizontalCentered="1" gridLinesSet="0"/>
  <pageMargins left="0.18" right="0.75" top="0.39370078740157483" bottom="1" header="0.51181102362204722" footer="0.51181102362204722"/>
  <pageSetup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1"/>
  <sheetViews>
    <sheetView showGridLines="0" tabSelected="1" topLeftCell="A16" workbookViewId="0">
      <selection activeCell="D37" sqref="D37"/>
    </sheetView>
  </sheetViews>
  <sheetFormatPr baseColWidth="10" defaultColWidth="8.7109375" defaultRowHeight="15"/>
  <cols>
    <col min="1" max="1" width="43.42578125" style="72" customWidth="1"/>
    <col min="2" max="2" width="19.7109375" style="72" customWidth="1"/>
    <col min="3" max="3" width="19.5703125" style="72" customWidth="1"/>
    <col min="4" max="4" width="20.5703125" style="72" customWidth="1"/>
    <col min="5" max="5" width="2.7109375" style="72" customWidth="1"/>
    <col min="6" max="16384" width="8.7109375" style="72"/>
  </cols>
  <sheetData>
    <row r="1" spans="1:4" ht="20.45" customHeight="1">
      <c r="A1" s="172" t="s">
        <v>74</v>
      </c>
      <c r="B1" s="172"/>
      <c r="C1" s="172"/>
      <c r="D1" s="71"/>
    </row>
    <row r="2" spans="1:4" ht="16.899999999999999" customHeight="1">
      <c r="A2" s="174" t="s">
        <v>23</v>
      </c>
      <c r="B2" s="174"/>
      <c r="C2" s="174"/>
      <c r="D2" s="174"/>
    </row>
    <row r="3" spans="1:4">
      <c r="A3" s="174" t="s">
        <v>24</v>
      </c>
      <c r="B3" s="174"/>
      <c r="C3" s="174"/>
      <c r="D3" s="174"/>
    </row>
    <row r="4" spans="1:4">
      <c r="A4" s="174" t="s">
        <v>25</v>
      </c>
      <c r="B4" s="174"/>
      <c r="C4" s="174"/>
      <c r="D4" s="174"/>
    </row>
    <row r="5" spans="1:4" ht="8.1" customHeight="1"/>
    <row r="6" spans="1:4">
      <c r="A6" s="73" t="s">
        <v>22</v>
      </c>
      <c r="C6" s="74"/>
    </row>
    <row r="7" spans="1:4" ht="12" customHeight="1" thickBot="1">
      <c r="B7" s="173" t="s">
        <v>77</v>
      </c>
      <c r="C7" s="173"/>
      <c r="D7" s="173"/>
    </row>
    <row r="8" spans="1:4" ht="5.0999999999999996" customHeight="1">
      <c r="A8" s="75"/>
      <c r="B8" s="76"/>
      <c r="C8" s="77"/>
      <c r="D8" s="77"/>
    </row>
    <row r="9" spans="1:4">
      <c r="A9" s="78"/>
      <c r="B9" s="79" t="s">
        <v>12</v>
      </c>
      <c r="C9" s="80"/>
      <c r="D9" s="80" t="s">
        <v>26</v>
      </c>
    </row>
    <row r="10" spans="1:4">
      <c r="A10" s="78" t="s">
        <v>27</v>
      </c>
      <c r="B10" s="81" t="s">
        <v>28</v>
      </c>
      <c r="C10" s="82"/>
      <c r="D10" s="83" t="s">
        <v>29</v>
      </c>
    </row>
    <row r="11" spans="1:4">
      <c r="A11" s="78"/>
      <c r="B11" s="84" t="s">
        <v>30</v>
      </c>
      <c r="C11" s="85" t="s">
        <v>31</v>
      </c>
      <c r="D11" s="83" t="s">
        <v>32</v>
      </c>
    </row>
    <row r="12" spans="1:4" ht="3.95" customHeight="1" thickBot="1">
      <c r="A12" s="86"/>
      <c r="B12" s="87"/>
      <c r="C12" s="88"/>
      <c r="D12" s="89"/>
    </row>
    <row r="13" spans="1:4">
      <c r="A13" s="90"/>
      <c r="B13" s="91"/>
      <c r="C13" s="91"/>
      <c r="D13" s="91"/>
    </row>
    <row r="14" spans="1:4">
      <c r="A14" s="92" t="s">
        <v>33</v>
      </c>
      <c r="B14" s="91"/>
      <c r="C14" s="91"/>
      <c r="D14" s="91"/>
    </row>
    <row r="15" spans="1:4">
      <c r="A15" s="90"/>
      <c r="B15" s="91"/>
      <c r="C15" s="94"/>
      <c r="D15" s="91"/>
    </row>
    <row r="16" spans="1:4">
      <c r="A16" s="93" t="s">
        <v>34</v>
      </c>
      <c r="B16" s="94">
        <v>6205</v>
      </c>
      <c r="C16" s="94">
        <f>4227+3254.1</f>
        <v>7481.1</v>
      </c>
      <c r="D16" s="163">
        <f>+C16/B16-1</f>
        <v>0.20565672844480254</v>
      </c>
    </row>
    <row r="17" spans="1:4">
      <c r="A17" s="93"/>
      <c r="B17" s="94"/>
      <c r="C17" s="94"/>
      <c r="D17" s="94"/>
    </row>
    <row r="18" spans="1:4">
      <c r="A18" s="93" t="s">
        <v>35</v>
      </c>
      <c r="B18" s="94"/>
      <c r="C18" s="94">
        <v>42.1</v>
      </c>
      <c r="D18" s="163">
        <v>0</v>
      </c>
    </row>
    <row r="19" spans="1:4">
      <c r="A19" s="93"/>
      <c r="B19" s="95"/>
      <c r="C19" s="95"/>
      <c r="D19" s="95"/>
    </row>
    <row r="20" spans="1:4">
      <c r="A20" s="93" t="s">
        <v>36</v>
      </c>
      <c r="B20" s="95">
        <v>2295</v>
      </c>
      <c r="C20" s="95">
        <f>554.3+457.1</f>
        <v>1011.4</v>
      </c>
      <c r="D20" s="163">
        <f>+C20/B20-1</f>
        <v>-0.55930283224400879</v>
      </c>
    </row>
    <row r="21" spans="1:4">
      <c r="A21" s="93"/>
      <c r="B21" s="95"/>
      <c r="C21" s="95"/>
      <c r="D21" s="95"/>
    </row>
    <row r="22" spans="1:4">
      <c r="A22" s="93" t="s">
        <v>37</v>
      </c>
      <c r="B22" s="95">
        <f>+'Flujo Conacyt Dic 04'!E12</f>
        <v>12399.400000000001</v>
      </c>
      <c r="C22" s="95">
        <f>+B22</f>
        <v>12399.400000000001</v>
      </c>
      <c r="D22" s="163">
        <f>+C22/B22-1</f>
        <v>0</v>
      </c>
    </row>
    <row r="23" spans="1:4">
      <c r="A23" s="93"/>
      <c r="B23" s="95"/>
      <c r="C23" s="95"/>
      <c r="D23" s="95"/>
    </row>
    <row r="24" spans="1:4">
      <c r="A24" s="93" t="s">
        <v>38</v>
      </c>
      <c r="B24" s="95">
        <f>+'Flujo Sivilla'!E63</f>
        <v>0</v>
      </c>
      <c r="C24" s="95">
        <f>+B24</f>
        <v>0</v>
      </c>
      <c r="D24" s="163">
        <v>0</v>
      </c>
    </row>
    <row r="25" spans="1:4">
      <c r="A25" s="93"/>
      <c r="B25" s="95"/>
      <c r="C25" s="95"/>
      <c r="D25" s="95"/>
    </row>
    <row r="26" spans="1:4">
      <c r="A26" s="93" t="s">
        <v>39</v>
      </c>
      <c r="B26" s="95">
        <f>+'Flujo FIES'!E56</f>
        <v>226.3</v>
      </c>
      <c r="C26" s="95">
        <f>+B26</f>
        <v>226.3</v>
      </c>
      <c r="D26" s="163">
        <f>+C26/B26-1</f>
        <v>0</v>
      </c>
    </row>
    <row r="27" spans="1:4">
      <c r="A27" s="93"/>
      <c r="B27" s="95"/>
      <c r="C27" s="95"/>
      <c r="D27" s="95"/>
    </row>
    <row r="28" spans="1:4">
      <c r="A28" s="93" t="s">
        <v>40</v>
      </c>
      <c r="B28" s="95">
        <f>+'P8b ene-dic'!T40</f>
        <v>84301.799999999988</v>
      </c>
      <c r="C28" s="95">
        <f>+B28</f>
        <v>84301.799999999988</v>
      </c>
      <c r="D28" s="163">
        <f>+C28/B28-1</f>
        <v>0</v>
      </c>
    </row>
    <row r="29" spans="1:4">
      <c r="A29" s="93"/>
      <c r="B29" s="95"/>
      <c r="C29" s="95"/>
      <c r="D29" s="95"/>
    </row>
    <row r="30" spans="1:4">
      <c r="A30" s="93" t="s">
        <v>41</v>
      </c>
      <c r="B30" s="95">
        <f>+Fideicomiso!E71</f>
        <v>4454.8</v>
      </c>
      <c r="C30" s="95">
        <f>+B30</f>
        <v>4454.8</v>
      </c>
      <c r="D30" s="163">
        <f>+C30/B30-1</f>
        <v>0</v>
      </c>
    </row>
    <row r="31" spans="1:4" ht="15.75" thickBot="1">
      <c r="A31" s="93"/>
      <c r="B31" s="95"/>
      <c r="C31" s="95"/>
      <c r="D31" s="91"/>
    </row>
    <row r="32" spans="1:4" ht="15.75" thickBot="1">
      <c r="A32" s="96" t="s">
        <v>42</v>
      </c>
      <c r="B32" s="97">
        <f>SUM(B16:B31)</f>
        <v>109882.29999999999</v>
      </c>
      <c r="C32" s="164">
        <f>SUM(C16:C31)</f>
        <v>109916.9</v>
      </c>
      <c r="D32" s="165">
        <f>+C32/B32-1</f>
        <v>3.1488237869070623E-4</v>
      </c>
    </row>
    <row r="33" spans="1:4" ht="17.100000000000001" customHeight="1" thickBot="1">
      <c r="A33" s="98"/>
      <c r="B33" s="99"/>
      <c r="C33" s="99"/>
      <c r="D33" s="99"/>
    </row>
    <row r="34" spans="1:4" ht="4.5" customHeight="1">
      <c r="A34" s="100"/>
      <c r="B34" s="100"/>
      <c r="C34" s="100"/>
      <c r="D34" s="100"/>
    </row>
    <row r="35" spans="1:4" ht="17.100000000000001" customHeight="1">
      <c r="A35" s="101" t="s">
        <v>81</v>
      </c>
      <c r="B35" s="100"/>
      <c r="C35" s="100"/>
      <c r="D35" s="100"/>
    </row>
    <row r="36" spans="1:4">
      <c r="A36" s="101" t="s">
        <v>43</v>
      </c>
      <c r="B36" s="100"/>
      <c r="C36" s="100"/>
      <c r="D36" s="100"/>
    </row>
    <row r="37" spans="1:4">
      <c r="A37" s="73"/>
    </row>
    <row r="39" spans="1:4">
      <c r="C39" s="175">
        <f>C16+C18+C20</f>
        <v>8534.6</v>
      </c>
    </row>
    <row r="40" spans="1:4">
      <c r="C40" s="175">
        <f>C32-C30</f>
        <v>105462.09999999999</v>
      </c>
    </row>
    <row r="41" spans="1:4">
      <c r="C41" s="72">
        <f>C39/C40</f>
        <v>8.0925754370527431E-2</v>
      </c>
    </row>
  </sheetData>
  <mergeCells count="5">
    <mergeCell ref="A1:C1"/>
    <mergeCell ref="B7:D7"/>
    <mergeCell ref="A2:D2"/>
    <mergeCell ref="A3:D3"/>
    <mergeCell ref="A4:D4"/>
  </mergeCells>
  <phoneticPr fontId="2" type="noConversion"/>
  <printOptions horizontalCentered="1" gridLinesSet="0"/>
  <pageMargins left="0.35433070866141736" right="0.75" top="1.1811023622047245" bottom="0.23622047244094491" header="0.51181102362204722" footer="0.51181102362204722"/>
  <pageSetup scale="90" pageOrder="overThenDown" orientation="landscape" r:id="rId1"/>
  <headerFooter alignWithMargins="0"/>
  <legacyDrawing r:id="rId2"/>
  <oleObjects>
    <oleObject progId="MSPhotoEd.3" shapeId="6146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topLeftCell="E1" workbookViewId="0">
      <selection activeCell="C21" sqref="C21"/>
    </sheetView>
  </sheetViews>
  <sheetFormatPr baseColWidth="10" defaultColWidth="10.28515625" defaultRowHeight="12.75"/>
  <cols>
    <col min="1" max="1" width="2.42578125" style="104" customWidth="1"/>
    <col min="2" max="2" width="3.28515625" style="104" customWidth="1"/>
    <col min="3" max="3" width="10.28515625" style="104" customWidth="1"/>
    <col min="4" max="4" width="43.5703125" style="104" customWidth="1"/>
    <col min="5" max="5" width="12.42578125" style="104" customWidth="1"/>
    <col min="6" max="6" width="2.85546875" style="104" customWidth="1"/>
    <col min="7" max="7" width="2.42578125" style="104" customWidth="1"/>
    <col min="8" max="8" width="3.28515625" style="104" customWidth="1"/>
    <col min="9" max="9" width="48.7109375" style="104" customWidth="1"/>
    <col min="10" max="10" width="11.85546875" style="104" customWidth="1"/>
    <col min="11" max="11" width="2.85546875" style="104" customWidth="1"/>
    <col min="12" max="16384" width="10.28515625" style="104"/>
  </cols>
  <sheetData>
    <row r="1" spans="1:11">
      <c r="A1" s="103" t="s">
        <v>45</v>
      </c>
      <c r="B1" s="103"/>
      <c r="C1" s="103"/>
      <c r="D1" s="103"/>
      <c r="E1" s="103"/>
      <c r="F1" s="103"/>
      <c r="G1" s="103"/>
      <c r="H1" s="103"/>
      <c r="I1" s="103"/>
      <c r="J1" s="103" t="s">
        <v>46</v>
      </c>
      <c r="K1" s="103"/>
    </row>
    <row r="2" spans="1:11" ht="13.5">
      <c r="A2" s="105"/>
      <c r="C2" s="105" t="s">
        <v>47</v>
      </c>
      <c r="D2" s="103"/>
      <c r="E2" s="103"/>
      <c r="F2" s="103"/>
      <c r="G2" s="103"/>
      <c r="H2" s="103"/>
      <c r="I2" s="103"/>
      <c r="J2" s="103"/>
      <c r="K2" s="103"/>
    </row>
    <row r="4" spans="1:11">
      <c r="B4" s="106"/>
      <c r="C4" s="160" t="s">
        <v>22</v>
      </c>
      <c r="D4" s="107"/>
      <c r="E4" s="108"/>
      <c r="F4" s="108"/>
      <c r="G4" s="108"/>
      <c r="H4" s="108"/>
      <c r="I4" s="108"/>
      <c r="J4" s="109" t="s">
        <v>85</v>
      </c>
    </row>
    <row r="5" spans="1:11" ht="13.5" thickBot="1">
      <c r="C5" s="110"/>
      <c r="D5" s="111" t="s">
        <v>48</v>
      </c>
      <c r="E5" s="111"/>
      <c r="F5" s="111"/>
      <c r="G5" s="111"/>
      <c r="H5" s="111"/>
      <c r="I5" s="111"/>
      <c r="J5" s="112"/>
    </row>
    <row r="6" spans="1:11" ht="13.5" thickTop="1">
      <c r="A6" s="113"/>
      <c r="B6" s="114"/>
      <c r="C6" s="114"/>
      <c r="D6" s="114"/>
      <c r="E6" s="114"/>
      <c r="F6" s="114"/>
      <c r="G6" s="113"/>
      <c r="H6" s="114"/>
      <c r="I6" s="114"/>
      <c r="J6" s="114"/>
      <c r="K6" s="115"/>
    </row>
    <row r="7" spans="1:11" ht="15.75">
      <c r="A7" s="116"/>
      <c r="B7" s="117" t="s">
        <v>49</v>
      </c>
      <c r="C7" s="117"/>
      <c r="D7" s="117"/>
      <c r="E7" s="117"/>
      <c r="F7" s="117"/>
      <c r="G7" s="118" t="s">
        <v>50</v>
      </c>
      <c r="H7" s="117"/>
      <c r="I7" s="117"/>
      <c r="J7" s="117"/>
      <c r="K7" s="119"/>
    </row>
    <row r="8" spans="1:11">
      <c r="A8" s="116"/>
      <c r="B8" s="120"/>
      <c r="C8" s="120"/>
      <c r="D8" s="120"/>
      <c r="E8" s="120"/>
      <c r="F8" s="120"/>
      <c r="G8" s="116"/>
      <c r="H8" s="120"/>
      <c r="I8" s="120"/>
      <c r="K8" s="121"/>
    </row>
    <row r="9" spans="1:11" ht="15.75">
      <c r="A9" s="116"/>
      <c r="B9" s="122" t="s">
        <v>51</v>
      </c>
      <c r="C9" s="123"/>
      <c r="D9" s="122"/>
      <c r="E9" s="124">
        <f>(1527232.99+381351.77+6484929.89)/1000</f>
        <v>8393.514650000001</v>
      </c>
      <c r="F9" s="125"/>
      <c r="G9" s="126"/>
      <c r="H9" s="122"/>
      <c r="I9" s="122"/>
      <c r="J9" s="127"/>
      <c r="K9" s="121"/>
    </row>
    <row r="10" spans="1:11" ht="15.75">
      <c r="A10" s="116"/>
      <c r="B10" s="122"/>
      <c r="C10" s="122"/>
      <c r="D10" s="122"/>
      <c r="E10" s="128"/>
      <c r="F10" s="129"/>
      <c r="G10" s="126"/>
      <c r="H10" s="122"/>
      <c r="I10" s="122"/>
      <c r="J10" s="130"/>
      <c r="K10" s="121"/>
    </row>
    <row r="11" spans="1:11" ht="15.75">
      <c r="A11" s="116"/>
      <c r="B11" s="122"/>
      <c r="C11" s="122"/>
      <c r="D11" s="122"/>
      <c r="E11" s="128"/>
      <c r="F11" s="129"/>
      <c r="G11" s="126"/>
      <c r="H11" s="122" t="s">
        <v>52</v>
      </c>
      <c r="I11" s="122"/>
      <c r="J11" s="131">
        <f>SUM(J12:J15)</f>
        <v>2066.4</v>
      </c>
      <c r="K11" s="132"/>
    </row>
    <row r="12" spans="1:11" ht="15.75">
      <c r="A12" s="116"/>
      <c r="B12" s="166" t="s">
        <v>53</v>
      </c>
      <c r="C12" s="134"/>
      <c r="D12" s="134"/>
      <c r="E12" s="135">
        <f>+E15+E18+E21+E23</f>
        <v>12399.400000000001</v>
      </c>
      <c r="F12" s="136"/>
      <c r="G12" s="126"/>
      <c r="H12" s="122"/>
      <c r="I12" s="122" t="s">
        <v>54</v>
      </c>
      <c r="J12" s="128">
        <f>841</f>
        <v>841</v>
      </c>
      <c r="K12" s="132"/>
    </row>
    <row r="13" spans="1:11" ht="15.75">
      <c r="A13" s="116"/>
      <c r="B13" s="122"/>
      <c r="C13" s="122" t="s">
        <v>55</v>
      </c>
      <c r="D13" s="122"/>
      <c r="E13" s="137"/>
      <c r="F13" s="129"/>
      <c r="G13" s="126"/>
      <c r="H13" s="122"/>
      <c r="I13" s="122" t="s">
        <v>56</v>
      </c>
      <c r="J13" s="128">
        <f>554.4+43.4</f>
        <v>597.79999999999995</v>
      </c>
      <c r="K13" s="132"/>
    </row>
    <row r="14" spans="1:11" ht="15.75">
      <c r="A14" s="116"/>
      <c r="B14" s="122"/>
      <c r="C14" s="122"/>
      <c r="D14" s="167"/>
      <c r="E14" s="137"/>
      <c r="F14" s="129"/>
      <c r="G14" s="126"/>
      <c r="H14" s="122"/>
      <c r="I14" s="122" t="s">
        <v>57</v>
      </c>
      <c r="J14" s="128">
        <f>174.1+160.9</f>
        <v>335</v>
      </c>
      <c r="K14" s="132"/>
    </row>
    <row r="15" spans="1:11" ht="15.75">
      <c r="A15" s="116"/>
      <c r="B15" s="122"/>
      <c r="C15" s="122" t="s">
        <v>58</v>
      </c>
      <c r="D15" s="122"/>
      <c r="E15" s="131">
        <v>4100.1000000000004</v>
      </c>
      <c r="F15" s="129"/>
      <c r="G15" s="126"/>
      <c r="H15" s="122"/>
      <c r="I15" s="122" t="s">
        <v>59</v>
      </c>
      <c r="J15" s="128">
        <f>257.1+35.5</f>
        <v>292.60000000000002</v>
      </c>
      <c r="K15" s="132"/>
    </row>
    <row r="16" spans="1:11" ht="15.75">
      <c r="A16" s="116"/>
      <c r="B16" s="122"/>
      <c r="C16" s="123"/>
      <c r="D16" s="123"/>
      <c r="E16" s="137"/>
      <c r="F16" s="129"/>
      <c r="G16" s="126"/>
      <c r="H16" s="122"/>
      <c r="I16" s="122"/>
      <c r="J16" s="128"/>
      <c r="K16" s="132"/>
    </row>
    <row r="17" spans="1:11" ht="15.75">
      <c r="A17" s="116"/>
      <c r="B17" s="122"/>
      <c r="C17" s="123"/>
      <c r="D17" s="123"/>
      <c r="E17" s="137"/>
      <c r="F17" s="129"/>
      <c r="G17" s="126"/>
      <c r="H17" s="122"/>
      <c r="I17" s="123"/>
      <c r="J17" s="128"/>
      <c r="K17" s="132"/>
    </row>
    <row r="18" spans="1:11" ht="15.75">
      <c r="A18" s="116"/>
      <c r="B18" s="122"/>
      <c r="C18" s="123" t="s">
        <v>76</v>
      </c>
      <c r="D18" s="122"/>
      <c r="E18" s="131">
        <f>7901.3-372</f>
        <v>7529.3</v>
      </c>
      <c r="F18" s="129"/>
      <c r="G18" s="126"/>
      <c r="H18" s="122" t="s">
        <v>60</v>
      </c>
      <c r="I18" s="122"/>
      <c r="J18" s="131">
        <f>SUM(J19:J20)</f>
        <v>9688.1</v>
      </c>
      <c r="K18" s="132"/>
    </row>
    <row r="19" spans="1:11" ht="15.75">
      <c r="A19" s="116"/>
      <c r="B19" s="122"/>
      <c r="C19" s="123"/>
      <c r="D19" s="122"/>
      <c r="E19" s="137"/>
      <c r="F19" s="129"/>
      <c r="G19" s="126"/>
      <c r="H19" s="122"/>
      <c r="I19" s="122" t="s">
        <v>61</v>
      </c>
      <c r="J19" s="128">
        <f>2447.4+7240.7</f>
        <v>9688.1</v>
      </c>
      <c r="K19" s="132"/>
    </row>
    <row r="20" spans="1:11" ht="15.75">
      <c r="A20" s="116"/>
      <c r="B20" s="122"/>
      <c r="C20" s="123"/>
      <c r="D20" s="122"/>
      <c r="E20" s="137"/>
      <c r="F20" s="129"/>
      <c r="G20" s="126"/>
      <c r="H20" s="122"/>
      <c r="I20" s="122" t="s">
        <v>62</v>
      </c>
      <c r="J20" s="128"/>
      <c r="K20" s="132"/>
    </row>
    <row r="21" spans="1:11" ht="15.75">
      <c r="A21" s="116"/>
      <c r="B21" s="139"/>
      <c r="C21" s="123" t="s">
        <v>72</v>
      </c>
      <c r="D21" s="139"/>
      <c r="E21" s="131">
        <v>770</v>
      </c>
      <c r="F21" s="141"/>
      <c r="G21" s="126"/>
      <c r="H21" s="122"/>
      <c r="I21" s="122"/>
      <c r="J21" s="128"/>
      <c r="K21" s="132"/>
    </row>
    <row r="22" spans="1:11" ht="15.75">
      <c r="A22" s="116"/>
      <c r="B22" s="122"/>
      <c r="C22" s="123"/>
      <c r="D22" s="122"/>
      <c r="E22" s="142"/>
      <c r="F22" s="143"/>
      <c r="G22" s="126"/>
      <c r="H22" s="123"/>
      <c r="I22" s="123"/>
      <c r="J22" s="128"/>
      <c r="K22" s="132"/>
    </row>
    <row r="23" spans="1:11" ht="15.75">
      <c r="A23" s="116"/>
      <c r="B23" s="122"/>
      <c r="C23" s="171"/>
      <c r="D23" s="171"/>
      <c r="E23" s="137"/>
      <c r="F23" s="129"/>
      <c r="G23" s="126"/>
      <c r="H23" s="122"/>
      <c r="I23" s="122"/>
      <c r="J23" s="137"/>
      <c r="K23" s="132"/>
    </row>
    <row r="24" spans="1:11" ht="15.75">
      <c r="A24" s="116"/>
      <c r="B24" s="122"/>
      <c r="C24" s="122"/>
      <c r="D24" s="122"/>
      <c r="E24" s="137"/>
      <c r="F24" s="129"/>
      <c r="G24" s="126"/>
      <c r="H24" s="122"/>
      <c r="I24" s="167"/>
      <c r="J24" s="137"/>
      <c r="K24" s="132"/>
    </row>
    <row r="25" spans="1:11" ht="15.75">
      <c r="A25" s="116"/>
      <c r="B25" s="122"/>
      <c r="C25" s="122"/>
      <c r="D25" s="123"/>
      <c r="E25" s="137"/>
      <c r="F25" s="129"/>
      <c r="G25" s="126"/>
      <c r="H25" s="122"/>
      <c r="I25" s="122"/>
      <c r="J25" s="137"/>
      <c r="K25" s="132"/>
    </row>
    <row r="26" spans="1:11" ht="15.75">
      <c r="A26" s="116"/>
      <c r="B26" s="122"/>
      <c r="C26" s="122"/>
      <c r="D26" s="122"/>
      <c r="E26" s="137"/>
      <c r="F26" s="129"/>
      <c r="G26" s="126"/>
      <c r="H26" s="122"/>
      <c r="I26" s="122"/>
      <c r="J26" s="137"/>
      <c r="K26" s="132"/>
    </row>
    <row r="27" spans="1:11" ht="15.75">
      <c r="A27" s="116"/>
      <c r="B27" s="122"/>
      <c r="C27" s="122"/>
      <c r="D27" s="122"/>
      <c r="E27" s="137"/>
      <c r="F27" s="129"/>
      <c r="G27" s="126"/>
      <c r="H27" s="122"/>
      <c r="I27" s="122"/>
      <c r="J27" s="137"/>
      <c r="K27" s="132"/>
    </row>
    <row r="28" spans="1:11" ht="15.75">
      <c r="A28" s="116"/>
      <c r="B28" s="123"/>
      <c r="C28" s="123"/>
      <c r="D28" s="122"/>
      <c r="E28" s="137"/>
      <c r="F28" s="129"/>
      <c r="G28" s="126"/>
      <c r="H28" s="122"/>
      <c r="I28" s="122"/>
      <c r="J28" s="137"/>
      <c r="K28" s="132"/>
    </row>
    <row r="29" spans="1:11" ht="15.75">
      <c r="A29" s="116"/>
      <c r="B29" s="139"/>
      <c r="C29" s="139"/>
      <c r="D29" s="139"/>
      <c r="E29" s="145"/>
      <c r="F29" s="141"/>
      <c r="G29" s="126"/>
      <c r="H29" s="123"/>
      <c r="I29" s="123"/>
      <c r="J29" s="128"/>
      <c r="K29" s="132"/>
    </row>
    <row r="30" spans="1:11" ht="15.75">
      <c r="A30" s="116"/>
      <c r="B30" s="122"/>
      <c r="C30" s="122"/>
      <c r="D30" s="122"/>
      <c r="E30" s="128"/>
      <c r="F30" s="129"/>
      <c r="G30" s="126"/>
      <c r="H30" s="122" t="s">
        <v>63</v>
      </c>
      <c r="I30" s="123"/>
      <c r="J30" s="128">
        <f>2194.4+6533.9+310.1</f>
        <v>9038.4</v>
      </c>
      <c r="K30" s="132"/>
    </row>
    <row r="31" spans="1:11" ht="15.75">
      <c r="A31" s="116"/>
      <c r="B31" s="122"/>
      <c r="C31" s="122"/>
      <c r="D31" s="122"/>
      <c r="E31" s="146"/>
      <c r="F31" s="129"/>
      <c r="G31" s="126"/>
      <c r="H31" s="122"/>
      <c r="I31" s="122"/>
      <c r="J31" s="128"/>
      <c r="K31" s="132"/>
    </row>
    <row r="32" spans="1:11" ht="15.75">
      <c r="A32" s="116"/>
      <c r="B32" s="147"/>
      <c r="C32" s="122"/>
      <c r="D32" s="122"/>
      <c r="E32" s="148"/>
      <c r="F32" s="129"/>
      <c r="G32" s="126"/>
      <c r="H32" s="123"/>
      <c r="I32" s="122"/>
      <c r="J32" s="128"/>
      <c r="K32" s="132"/>
    </row>
    <row r="33" spans="1:11" ht="15.75">
      <c r="A33" s="116"/>
      <c r="B33" s="147" t="s">
        <v>17</v>
      </c>
      <c r="C33" s="122"/>
      <c r="D33" s="122"/>
      <c r="E33" s="162">
        <f>+E12+E9</f>
        <v>20792.914650000002</v>
      </c>
      <c r="F33" s="141"/>
      <c r="G33" s="126"/>
      <c r="H33" s="122" t="s">
        <v>64</v>
      </c>
      <c r="I33" s="122"/>
      <c r="J33" s="149">
        <f>+J30+J11+J18</f>
        <v>20792.900000000001</v>
      </c>
      <c r="K33" s="132"/>
    </row>
    <row r="34" spans="1:11" ht="15.75">
      <c r="A34" s="116"/>
      <c r="B34" s="147"/>
      <c r="C34" s="122"/>
      <c r="D34" s="122"/>
      <c r="E34" s="150"/>
      <c r="F34" s="129"/>
      <c r="G34" s="126"/>
      <c r="H34" s="122"/>
      <c r="I34" s="122"/>
      <c r="J34" s="151">
        <f>+J33-E33</f>
        <v>-1.4650000000983709E-2</v>
      </c>
      <c r="K34" s="132"/>
    </row>
    <row r="35" spans="1:11" ht="15.75">
      <c r="A35" s="116"/>
      <c r="B35" s="123"/>
      <c r="C35" s="122"/>
      <c r="D35" s="122"/>
      <c r="E35" s="122"/>
      <c r="F35" s="122"/>
      <c r="G35" s="126"/>
      <c r="H35" s="139" t="s">
        <v>65</v>
      </c>
      <c r="I35" s="152"/>
      <c r="J35" s="153"/>
      <c r="K35" s="132"/>
    </row>
    <row r="36" spans="1:11" ht="13.5" thickBot="1">
      <c r="A36" s="154"/>
      <c r="B36" s="155"/>
      <c r="C36" s="155"/>
      <c r="D36" s="155"/>
      <c r="E36" s="155"/>
      <c r="F36" s="155"/>
      <c r="G36" s="154"/>
      <c r="H36" s="155"/>
      <c r="I36" s="155"/>
      <c r="J36" s="155"/>
      <c r="K36" s="156"/>
    </row>
    <row r="37" spans="1:11" ht="13.5" thickTop="1">
      <c r="A37" s="120"/>
      <c r="B37" s="120"/>
    </row>
    <row r="38" spans="1:11">
      <c r="A38" s="120"/>
      <c r="B38" s="157" t="s">
        <v>86</v>
      </c>
      <c r="C38" s="108"/>
      <c r="D38" s="108"/>
      <c r="E38" s="108"/>
      <c r="F38" s="108"/>
      <c r="G38" s="108"/>
      <c r="H38" s="108"/>
      <c r="I38" s="108"/>
      <c r="J38" s="108"/>
    </row>
    <row r="39" spans="1:11">
      <c r="A39" s="120"/>
      <c r="B39" s="108"/>
      <c r="C39" s="158"/>
      <c r="D39" s="108"/>
      <c r="E39" s="108"/>
      <c r="F39" s="108"/>
      <c r="G39" s="108"/>
      <c r="H39" s="108"/>
      <c r="I39" s="108"/>
      <c r="J39" s="108"/>
    </row>
    <row r="40" spans="1:11">
      <c r="A40" s="120"/>
      <c r="B40" s="108"/>
      <c r="C40" s="159"/>
      <c r="D40" s="108"/>
      <c r="E40" s="108"/>
      <c r="F40" s="108"/>
      <c r="G40" s="108"/>
      <c r="H40" s="108"/>
      <c r="I40" s="108"/>
      <c r="J40" s="108"/>
    </row>
    <row r="41" spans="1:11">
      <c r="A41" s="120"/>
      <c r="B41" s="108"/>
      <c r="C41" s="158"/>
      <c r="D41" s="108"/>
      <c r="E41" s="108"/>
      <c r="F41" s="108"/>
      <c r="G41" s="108"/>
      <c r="H41" s="108"/>
      <c r="I41" s="108"/>
      <c r="J41" s="108"/>
    </row>
    <row r="42" spans="1:11">
      <c r="A42" s="120"/>
      <c r="B42" s="108"/>
      <c r="C42" s="159"/>
      <c r="D42" s="108"/>
      <c r="E42" s="108"/>
      <c r="F42" s="108"/>
      <c r="G42" s="108"/>
      <c r="H42" s="108"/>
      <c r="I42" s="108"/>
      <c r="J42" s="108"/>
    </row>
    <row r="43" spans="1:11">
      <c r="A43" s="120"/>
      <c r="B43" s="108"/>
      <c r="C43" s="158"/>
      <c r="D43" s="108"/>
      <c r="E43" s="108"/>
      <c r="F43" s="108"/>
      <c r="G43" s="108"/>
      <c r="H43" s="108"/>
      <c r="I43" s="108"/>
      <c r="J43" s="108"/>
    </row>
  </sheetData>
  <phoneticPr fontId="0" type="noConversion"/>
  <printOptions horizontalCentered="1"/>
  <pageMargins left="0.35433070866141736" right="0.75" top="1.1811023622047245" bottom="0.23622047244094491" header="0.51181102362204722" footer="0.51181102362204722"/>
  <pageSetup scale="83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7"/>
  <sheetViews>
    <sheetView topLeftCell="D69" workbookViewId="0">
      <selection activeCell="L59" sqref="L59"/>
    </sheetView>
  </sheetViews>
  <sheetFormatPr baseColWidth="10" defaultColWidth="10.28515625" defaultRowHeight="12.75"/>
  <cols>
    <col min="1" max="1" width="2.42578125" style="104" customWidth="1"/>
    <col min="2" max="2" width="3.28515625" style="104" customWidth="1"/>
    <col min="3" max="3" width="10.28515625" style="104" customWidth="1"/>
    <col min="4" max="4" width="43.5703125" style="104" customWidth="1"/>
    <col min="5" max="5" width="12.42578125" style="104" customWidth="1"/>
    <col min="6" max="6" width="2.85546875" style="104" customWidth="1"/>
    <col min="7" max="7" width="2.42578125" style="104" customWidth="1"/>
    <col min="8" max="8" width="3.28515625" style="104" customWidth="1"/>
    <col min="9" max="9" width="48.7109375" style="104" customWidth="1"/>
    <col min="10" max="10" width="11.85546875" style="104" customWidth="1"/>
    <col min="11" max="11" width="2.85546875" style="104" customWidth="1"/>
    <col min="12" max="16384" width="10.28515625" style="104"/>
  </cols>
  <sheetData>
    <row r="1" spans="1:13" ht="15.75" hidden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3" ht="6.75" hidden="1" customHeight="1">
      <c r="A2" s="103"/>
      <c r="B2" s="103"/>
      <c r="C2" s="103"/>
      <c r="D2" s="103"/>
      <c r="E2" s="103"/>
      <c r="F2" s="103"/>
      <c r="G2" s="103"/>
      <c r="H2" s="103"/>
      <c r="I2" s="103"/>
      <c r="K2" s="103"/>
    </row>
    <row r="3" spans="1:13" hidden="1">
      <c r="A3" s="103" t="s">
        <v>66</v>
      </c>
      <c r="B3" s="103"/>
      <c r="C3" s="103"/>
      <c r="D3" s="103"/>
      <c r="E3" s="103"/>
      <c r="F3" s="103"/>
      <c r="G3" s="103"/>
      <c r="H3" s="103"/>
      <c r="I3" s="103"/>
      <c r="J3" s="103" t="s">
        <v>46</v>
      </c>
      <c r="K3" s="103"/>
    </row>
    <row r="4" spans="1:13" ht="10.5" hidden="1" customHeight="1">
      <c r="A4" s="105"/>
      <c r="C4" s="105" t="s">
        <v>47</v>
      </c>
      <c r="D4" s="103"/>
      <c r="E4" s="103"/>
      <c r="F4" s="103"/>
      <c r="G4" s="103"/>
      <c r="H4" s="103"/>
      <c r="I4" s="103"/>
      <c r="J4" s="103"/>
      <c r="K4" s="103"/>
    </row>
    <row r="5" spans="1:13" ht="8.25" hidden="1" customHeight="1"/>
    <row r="6" spans="1:13" hidden="1">
      <c r="B6" s="106"/>
      <c r="C6" s="160" t="s">
        <v>22</v>
      </c>
      <c r="D6" s="107"/>
      <c r="E6" s="108"/>
      <c r="F6" s="108"/>
      <c r="G6" s="108"/>
      <c r="H6" s="108"/>
      <c r="I6" s="108"/>
      <c r="J6" s="109" t="s">
        <v>75</v>
      </c>
    </row>
    <row r="7" spans="1:13" ht="24" hidden="1" customHeight="1" thickBot="1">
      <c r="C7" s="110"/>
      <c r="D7" s="111" t="s">
        <v>48</v>
      </c>
      <c r="E7" s="111"/>
      <c r="F7" s="111"/>
      <c r="G7" s="111"/>
      <c r="H7" s="111"/>
      <c r="I7" s="111"/>
      <c r="J7" s="112"/>
    </row>
    <row r="8" spans="1:13" ht="7.5" hidden="1" customHeight="1" thickTop="1">
      <c r="A8" s="113"/>
      <c r="B8" s="114"/>
      <c r="C8" s="114"/>
      <c r="D8" s="114"/>
      <c r="E8" s="114"/>
      <c r="F8" s="114"/>
      <c r="G8" s="113"/>
      <c r="H8" s="114"/>
      <c r="I8" s="114"/>
      <c r="J8" s="114"/>
      <c r="K8" s="115"/>
    </row>
    <row r="9" spans="1:13" ht="15.75" hidden="1">
      <c r="A9" s="116"/>
      <c r="B9" s="117" t="s">
        <v>49</v>
      </c>
      <c r="C9" s="117"/>
      <c r="D9" s="117"/>
      <c r="E9" s="117"/>
      <c r="F9" s="117"/>
      <c r="G9" s="118" t="s">
        <v>50</v>
      </c>
      <c r="H9" s="117"/>
      <c r="I9" s="117"/>
      <c r="J9" s="117"/>
      <c r="K9" s="119"/>
    </row>
    <row r="10" spans="1:13" ht="6.75" hidden="1" customHeight="1">
      <c r="A10" s="116"/>
      <c r="B10" s="120"/>
      <c r="C10" s="120"/>
      <c r="D10" s="120"/>
      <c r="E10" s="120"/>
      <c r="F10" s="120"/>
      <c r="G10" s="116"/>
      <c r="H10" s="120"/>
      <c r="I10" s="120"/>
      <c r="K10" s="121"/>
    </row>
    <row r="11" spans="1:13" ht="15.75" hidden="1">
      <c r="A11" s="116"/>
      <c r="B11" s="122" t="s">
        <v>51</v>
      </c>
      <c r="C11" s="123"/>
      <c r="D11" s="122"/>
      <c r="E11" s="124">
        <v>1719.8</v>
      </c>
      <c r="F11" s="125"/>
      <c r="G11" s="126"/>
      <c r="H11" s="122"/>
      <c r="I11" s="122"/>
      <c r="J11" s="127"/>
      <c r="K11" s="121"/>
    </row>
    <row r="12" spans="1:13" ht="15.75" hidden="1">
      <c r="A12" s="116"/>
      <c r="B12" s="122"/>
      <c r="C12" s="122"/>
      <c r="D12" s="122"/>
      <c r="E12" s="128"/>
      <c r="F12" s="129"/>
      <c r="G12" s="126"/>
      <c r="H12" s="122"/>
      <c r="I12" s="122"/>
      <c r="J12" s="130"/>
      <c r="K12" s="121"/>
    </row>
    <row r="13" spans="1:13" ht="21.75" hidden="1" customHeight="1">
      <c r="A13" s="116"/>
      <c r="B13" s="122"/>
      <c r="C13" s="122"/>
      <c r="D13" s="122"/>
      <c r="E13" s="128"/>
      <c r="F13" s="129"/>
      <c r="G13" s="126"/>
      <c r="H13" s="122" t="s">
        <v>52</v>
      </c>
      <c r="I13" s="122"/>
      <c r="J13" s="131">
        <f>SUM(J14:J17)</f>
        <v>1214</v>
      </c>
      <c r="K13" s="132"/>
      <c r="L13" s="133"/>
    </row>
    <row r="14" spans="1:13" ht="15.75" hidden="1">
      <c r="A14" s="116"/>
      <c r="B14" s="166" t="s">
        <v>49</v>
      </c>
      <c r="C14" s="134"/>
      <c r="D14" s="134"/>
      <c r="E14" s="135">
        <f>+E17+E20+E23+E26</f>
        <v>1987.4999999999998</v>
      </c>
      <c r="F14" s="136"/>
      <c r="G14" s="126"/>
      <c r="H14" s="122"/>
      <c r="I14" s="122" t="s">
        <v>54</v>
      </c>
      <c r="J14" s="128">
        <v>475.6</v>
      </c>
      <c r="K14" s="132"/>
    </row>
    <row r="15" spans="1:13" ht="15.75" hidden="1">
      <c r="A15" s="116"/>
      <c r="B15" s="122"/>
      <c r="C15" s="122" t="s">
        <v>55</v>
      </c>
      <c r="D15" s="122"/>
      <c r="E15" s="137"/>
      <c r="F15" s="129"/>
      <c r="G15" s="126"/>
      <c r="H15" s="122"/>
      <c r="I15" s="122" t="s">
        <v>56</v>
      </c>
      <c r="J15" s="128">
        <v>161</v>
      </c>
      <c r="K15" s="132"/>
      <c r="M15" s="138"/>
    </row>
    <row r="16" spans="1:13" ht="15.75" hidden="1">
      <c r="A16" s="116"/>
      <c r="B16" s="122"/>
      <c r="C16" s="122"/>
      <c r="D16" s="122"/>
      <c r="E16" s="137"/>
      <c r="F16" s="129"/>
      <c r="G16" s="126"/>
      <c r="H16" s="122"/>
      <c r="I16" s="122" t="s">
        <v>57</v>
      </c>
      <c r="J16" s="128">
        <v>555.9</v>
      </c>
      <c r="K16" s="132"/>
      <c r="L16" s="133"/>
      <c r="M16" s="133"/>
    </row>
    <row r="17" spans="1:13" ht="15.75" hidden="1">
      <c r="A17" s="116"/>
      <c r="B17" s="122"/>
      <c r="C17" s="122" t="s">
        <v>67</v>
      </c>
      <c r="D17" s="122"/>
      <c r="E17" s="131">
        <f>3.8+6.2+7.8+10+6.9+7+7.7+4+3.5+4.9+3.8+5.7</f>
        <v>71.300000000000011</v>
      </c>
      <c r="F17" s="129"/>
      <c r="G17" s="126"/>
      <c r="H17" s="122"/>
      <c r="I17" s="122" t="s">
        <v>59</v>
      </c>
      <c r="J17" s="128">
        <v>21.5</v>
      </c>
      <c r="K17" s="132"/>
    </row>
    <row r="18" spans="1:13" ht="15.75" hidden="1">
      <c r="A18" s="116"/>
      <c r="B18" s="122"/>
      <c r="C18" s="123"/>
      <c r="D18" s="123"/>
      <c r="E18" s="137"/>
      <c r="F18" s="129"/>
      <c r="G18" s="126"/>
      <c r="H18" s="122"/>
      <c r="I18" s="122"/>
      <c r="J18" s="128"/>
      <c r="K18" s="132"/>
    </row>
    <row r="19" spans="1:13" ht="15.75" hidden="1">
      <c r="A19" s="116"/>
      <c r="B19" s="122"/>
      <c r="C19" s="123"/>
      <c r="D19" s="123"/>
      <c r="E19" s="137"/>
      <c r="F19" s="129"/>
      <c r="G19" s="126"/>
      <c r="H19" s="122"/>
      <c r="I19" s="123"/>
      <c r="J19" s="128"/>
      <c r="K19" s="132"/>
    </row>
    <row r="20" spans="1:13" ht="15.75" hidden="1">
      <c r="A20" s="116"/>
      <c r="B20" s="122"/>
      <c r="C20" s="123"/>
      <c r="D20" s="122"/>
      <c r="E20" s="137"/>
      <c r="F20" s="129"/>
      <c r="G20" s="126"/>
      <c r="H20" s="122" t="s">
        <v>60</v>
      </c>
      <c r="I20" s="122"/>
      <c r="J20" s="131">
        <f>SUM(J21:J22)</f>
        <v>1020.6</v>
      </c>
      <c r="K20" s="132"/>
    </row>
    <row r="21" spans="1:13" ht="15.75" hidden="1">
      <c r="A21" s="116"/>
      <c r="B21" s="122"/>
      <c r="C21" s="123"/>
      <c r="D21" s="122"/>
      <c r="E21" s="137"/>
      <c r="F21" s="129"/>
      <c r="G21" s="126"/>
      <c r="H21" s="122"/>
      <c r="I21" s="122" t="s">
        <v>61</v>
      </c>
      <c r="J21" s="128">
        <v>1020.6</v>
      </c>
      <c r="K21" s="132"/>
      <c r="L21" s="133"/>
      <c r="M21" s="133"/>
    </row>
    <row r="22" spans="1:13" ht="15.75" hidden="1">
      <c r="A22" s="116"/>
      <c r="B22" s="122"/>
      <c r="C22" s="123"/>
      <c r="D22" s="122"/>
      <c r="E22" s="137"/>
      <c r="F22" s="129"/>
      <c r="G22" s="126"/>
      <c r="H22" s="122"/>
      <c r="I22" s="122" t="s">
        <v>62</v>
      </c>
      <c r="J22" s="128"/>
      <c r="K22" s="132"/>
      <c r="M22" s="133"/>
    </row>
    <row r="23" spans="1:13" ht="15.75" hidden="1">
      <c r="A23" s="116"/>
      <c r="B23" s="139"/>
      <c r="C23" s="123" t="s">
        <v>73</v>
      </c>
      <c r="D23" s="139"/>
      <c r="E23" s="131">
        <f>47.9+6+8.4+20.1+82.8+303.9+1447.1</f>
        <v>1916.1999999999998</v>
      </c>
      <c r="F23" s="141"/>
      <c r="G23" s="126"/>
      <c r="H23" s="122"/>
      <c r="I23" s="122"/>
      <c r="J23" s="128"/>
      <c r="K23" s="132"/>
      <c r="L23" s="133"/>
    </row>
    <row r="24" spans="1:13" ht="15.75" hidden="1">
      <c r="A24" s="116"/>
      <c r="B24" s="122"/>
      <c r="C24" s="123"/>
      <c r="D24" s="122"/>
      <c r="E24" s="142"/>
      <c r="F24" s="143"/>
      <c r="G24" s="126"/>
      <c r="H24" s="123"/>
      <c r="I24" s="123"/>
      <c r="J24" s="128"/>
      <c r="K24" s="132"/>
      <c r="M24" s="138"/>
    </row>
    <row r="25" spans="1:13" ht="15.75" hidden="1">
      <c r="A25" s="116"/>
      <c r="B25" s="122"/>
      <c r="C25" s="122"/>
      <c r="D25" s="122"/>
      <c r="E25" s="137"/>
      <c r="F25" s="129"/>
      <c r="G25" s="126"/>
      <c r="H25" s="122"/>
      <c r="I25" s="122"/>
      <c r="J25" s="137"/>
      <c r="K25" s="132"/>
      <c r="M25" s="133"/>
    </row>
    <row r="26" spans="1:13" ht="15.75" hidden="1">
      <c r="A26" s="116"/>
      <c r="B26" s="122"/>
      <c r="C26" s="122"/>
      <c r="D26" s="122"/>
      <c r="E26" s="131"/>
      <c r="F26" s="129"/>
      <c r="G26" s="126"/>
      <c r="H26" s="122"/>
      <c r="I26" s="122"/>
      <c r="J26" s="137"/>
      <c r="K26" s="132"/>
      <c r="M26" s="133"/>
    </row>
    <row r="27" spans="1:13" ht="15.75" hidden="1">
      <c r="A27" s="116"/>
      <c r="B27" s="122"/>
      <c r="C27" s="122"/>
      <c r="D27" s="123"/>
      <c r="E27" s="137"/>
      <c r="F27" s="129"/>
      <c r="G27" s="126"/>
      <c r="H27" s="122"/>
      <c r="I27" s="122"/>
      <c r="J27" s="137"/>
      <c r="K27" s="132"/>
      <c r="M27" s="133"/>
    </row>
    <row r="28" spans="1:13" ht="15.75" hidden="1">
      <c r="A28" s="116"/>
      <c r="B28" s="122"/>
      <c r="C28" s="122"/>
      <c r="D28" s="122"/>
      <c r="E28" s="137"/>
      <c r="F28" s="129"/>
      <c r="G28" s="126"/>
      <c r="H28" s="122"/>
      <c r="I28" s="122"/>
      <c r="J28" s="137"/>
      <c r="K28" s="132"/>
      <c r="L28" s="138"/>
    </row>
    <row r="29" spans="1:13" ht="15.75" hidden="1">
      <c r="A29" s="116"/>
      <c r="B29" s="122"/>
      <c r="C29" s="122"/>
      <c r="D29" s="122"/>
      <c r="E29" s="137"/>
      <c r="F29" s="129"/>
      <c r="G29" s="126"/>
      <c r="H29" s="122"/>
      <c r="I29" s="122"/>
      <c r="J29" s="137"/>
      <c r="K29" s="132"/>
    </row>
    <row r="30" spans="1:13" ht="15.75" hidden="1">
      <c r="A30" s="116"/>
      <c r="B30" s="123"/>
      <c r="C30" s="123"/>
      <c r="D30" s="122"/>
      <c r="E30" s="137"/>
      <c r="F30" s="129"/>
      <c r="G30" s="126"/>
      <c r="H30" s="122"/>
      <c r="I30" s="122"/>
      <c r="J30" s="137"/>
      <c r="K30" s="132"/>
      <c r="L30" s="144"/>
    </row>
    <row r="31" spans="1:13" ht="15.75" hidden="1">
      <c r="A31" s="116"/>
      <c r="B31" s="139"/>
      <c r="C31" s="139"/>
      <c r="D31" s="139"/>
      <c r="E31" s="145"/>
      <c r="F31" s="141"/>
      <c r="G31" s="126"/>
      <c r="H31" s="123"/>
      <c r="I31" s="123"/>
      <c r="J31" s="128"/>
      <c r="K31" s="132"/>
      <c r="L31" s="144"/>
    </row>
    <row r="32" spans="1:13" ht="15.75" hidden="1">
      <c r="A32" s="116"/>
      <c r="B32" s="122"/>
      <c r="C32" s="122"/>
      <c r="D32" s="122"/>
      <c r="E32" s="128"/>
      <c r="F32" s="129"/>
      <c r="G32" s="126"/>
      <c r="H32" s="122" t="s">
        <v>63</v>
      </c>
      <c r="I32" s="123"/>
      <c r="J32" s="128">
        <v>1472.7</v>
      </c>
      <c r="K32" s="132"/>
    </row>
    <row r="33" spans="1:12" ht="15.75" hidden="1">
      <c r="A33" s="116"/>
      <c r="B33" s="122"/>
      <c r="C33" s="122"/>
      <c r="D33" s="122"/>
      <c r="E33" s="146"/>
      <c r="F33" s="129"/>
      <c r="G33" s="126"/>
      <c r="H33" s="122"/>
      <c r="I33" s="122"/>
      <c r="J33" s="128"/>
      <c r="K33" s="132"/>
    </row>
    <row r="34" spans="1:12" ht="15.75" hidden="1">
      <c r="A34" s="116"/>
      <c r="B34" s="147"/>
      <c r="C34" s="122"/>
      <c r="D34" s="122"/>
      <c r="E34" s="148"/>
      <c r="F34" s="129"/>
      <c r="G34" s="126"/>
      <c r="H34" s="123"/>
      <c r="I34" s="122"/>
      <c r="J34" s="128"/>
      <c r="K34" s="132"/>
    </row>
    <row r="35" spans="1:12" ht="15.75" hidden="1">
      <c r="A35" s="116"/>
      <c r="B35" s="147" t="s">
        <v>17</v>
      </c>
      <c r="C35" s="122"/>
      <c r="D35" s="122"/>
      <c r="E35" s="162">
        <f>+E14+E11</f>
        <v>3707.2999999999997</v>
      </c>
      <c r="F35" s="141"/>
      <c r="G35" s="126"/>
      <c r="H35" s="122" t="s">
        <v>64</v>
      </c>
      <c r="I35" s="122"/>
      <c r="J35" s="149">
        <f>+J32+J13+J20</f>
        <v>3707.2999999999997</v>
      </c>
      <c r="K35" s="132"/>
    </row>
    <row r="36" spans="1:12" ht="15.75" hidden="1">
      <c r="A36" s="116"/>
      <c r="B36" s="147"/>
      <c r="C36" s="122"/>
      <c r="D36" s="122"/>
      <c r="E36" s="150"/>
      <c r="F36" s="129"/>
      <c r="G36" s="126"/>
      <c r="H36" s="122"/>
      <c r="I36" s="122"/>
      <c r="J36" s="151">
        <f>+J35-E35</f>
        <v>0</v>
      </c>
      <c r="K36" s="132"/>
      <c r="L36" s="144"/>
    </row>
    <row r="37" spans="1:12" ht="15.75" hidden="1">
      <c r="A37" s="116"/>
      <c r="B37" s="123"/>
      <c r="C37" s="122"/>
      <c r="D37" s="122"/>
      <c r="E37" s="122"/>
      <c r="F37" s="122"/>
      <c r="G37" s="126"/>
      <c r="H37" s="139" t="s">
        <v>65</v>
      </c>
      <c r="I37" s="152"/>
      <c r="J37" s="153"/>
      <c r="K37" s="132"/>
    </row>
    <row r="38" spans="1:12" ht="6.75" hidden="1" customHeight="1" thickBot="1">
      <c r="A38" s="154"/>
      <c r="B38" s="155"/>
      <c r="C38" s="155"/>
      <c r="D38" s="155"/>
      <c r="E38" s="155"/>
      <c r="F38" s="155"/>
      <c r="G38" s="154"/>
      <c r="H38" s="155"/>
      <c r="I38" s="155"/>
      <c r="J38" s="155"/>
      <c r="K38" s="156"/>
    </row>
    <row r="39" spans="1:12" ht="8.25" hidden="1" customHeight="1" thickTop="1">
      <c r="A39" s="120"/>
      <c r="B39" s="120"/>
    </row>
    <row r="40" spans="1:12" hidden="1">
      <c r="A40" s="120"/>
      <c r="B40" s="157"/>
      <c r="C40" s="108"/>
      <c r="D40" s="108"/>
      <c r="E40" s="108"/>
      <c r="F40" s="108"/>
      <c r="G40" s="108"/>
      <c r="H40" s="108"/>
      <c r="I40" s="108"/>
      <c r="J40" s="108"/>
    </row>
    <row r="41" spans="1:12" hidden="1"/>
    <row r="42" spans="1:12" hidden="1"/>
    <row r="43" spans="1:12" hidden="1"/>
    <row r="44" spans="1:12" hidden="1"/>
    <row r="45" spans="1:12" hidden="1"/>
    <row r="46" spans="1:12" hidden="1"/>
    <row r="47" spans="1:12" hidden="1"/>
    <row r="48" spans="1:12" hidden="1"/>
    <row r="49" spans="1:11" hidden="1"/>
    <row r="50" spans="1:11" hidden="1"/>
    <row r="51" spans="1:11" hidden="1"/>
    <row r="52" spans="1:11" hidden="1"/>
    <row r="53" spans="1:11" hidden="1"/>
    <row r="54" spans="1:11" hidden="1"/>
    <row r="55" spans="1:11" hidden="1"/>
    <row r="56" spans="1:11" hidden="1"/>
    <row r="60" spans="1:11">
      <c r="A60" s="103" t="s">
        <v>66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1:11" ht="13.5">
      <c r="A61" s="105"/>
      <c r="C61" s="105" t="s">
        <v>47</v>
      </c>
      <c r="D61" s="103"/>
      <c r="E61" s="103"/>
      <c r="F61" s="103"/>
      <c r="G61" s="103"/>
      <c r="H61" s="103"/>
      <c r="I61" s="103"/>
      <c r="J61" s="103"/>
      <c r="K61" s="103"/>
    </row>
    <row r="63" spans="1:11">
      <c r="B63" s="106"/>
      <c r="C63" s="160" t="s">
        <v>22</v>
      </c>
      <c r="D63" s="107"/>
      <c r="E63" s="108"/>
      <c r="F63" s="108"/>
      <c r="G63" s="108"/>
      <c r="H63" s="108"/>
      <c r="I63" s="108"/>
      <c r="J63" s="109" t="s">
        <v>85</v>
      </c>
    </row>
    <row r="64" spans="1:11" ht="13.5" thickBot="1">
      <c r="C64" s="110"/>
      <c r="D64" s="111" t="s">
        <v>48</v>
      </c>
      <c r="E64" s="111"/>
      <c r="F64" s="111"/>
      <c r="G64" s="111"/>
      <c r="H64" s="111"/>
      <c r="I64" s="111"/>
      <c r="J64" s="112"/>
    </row>
    <row r="65" spans="1:11" ht="13.5" thickTop="1">
      <c r="A65" s="113"/>
      <c r="B65" s="114"/>
      <c r="C65" s="114"/>
      <c r="D65" s="114"/>
      <c r="E65" s="114"/>
      <c r="F65" s="114"/>
      <c r="G65" s="113"/>
      <c r="H65" s="114"/>
      <c r="I65" s="114"/>
      <c r="J65" s="114"/>
      <c r="K65" s="115"/>
    </row>
    <row r="66" spans="1:11" ht="15.75">
      <c r="A66" s="116"/>
      <c r="B66" s="117" t="s">
        <v>49</v>
      </c>
      <c r="C66" s="117"/>
      <c r="D66" s="117"/>
      <c r="E66" s="117"/>
      <c r="F66" s="117"/>
      <c r="G66" s="118" t="s">
        <v>50</v>
      </c>
      <c r="H66" s="117"/>
      <c r="I66" s="117"/>
      <c r="J66" s="117"/>
      <c r="K66" s="119"/>
    </row>
    <row r="67" spans="1:11">
      <c r="A67" s="116"/>
      <c r="B67" s="120"/>
      <c r="C67" s="120"/>
      <c r="D67" s="120"/>
      <c r="E67" s="120"/>
      <c r="F67" s="120"/>
      <c r="G67" s="116"/>
      <c r="H67" s="120"/>
      <c r="I67" s="120"/>
      <c r="K67" s="121"/>
    </row>
    <row r="68" spans="1:11" ht="15.75">
      <c r="A68" s="116"/>
      <c r="B68" s="122" t="s">
        <v>51</v>
      </c>
      <c r="C68" s="123"/>
      <c r="D68" s="122"/>
      <c r="E68" s="124">
        <v>1472.7</v>
      </c>
      <c r="F68" s="125"/>
      <c r="G68" s="126"/>
      <c r="H68" s="122"/>
      <c r="I68" s="122"/>
      <c r="J68" s="127"/>
      <c r="K68" s="121"/>
    </row>
    <row r="69" spans="1:11" ht="15.75">
      <c r="A69" s="116"/>
      <c r="B69" s="122"/>
      <c r="C69" s="122"/>
      <c r="D69" s="122"/>
      <c r="E69" s="128"/>
      <c r="F69" s="129"/>
      <c r="G69" s="126"/>
      <c r="H69" s="122"/>
      <c r="I69" s="122"/>
      <c r="J69" s="130"/>
      <c r="K69" s="121"/>
    </row>
    <row r="70" spans="1:11" ht="15.75">
      <c r="A70" s="116"/>
      <c r="B70" s="122"/>
      <c r="C70" s="122"/>
      <c r="D70" s="122"/>
      <c r="E70" s="128"/>
      <c r="F70" s="129"/>
      <c r="G70" s="126"/>
      <c r="H70" s="122" t="s">
        <v>52</v>
      </c>
      <c r="I70" s="122"/>
      <c r="J70" s="131">
        <f>SUM(J71:J74)</f>
        <v>2157.9</v>
      </c>
      <c r="K70" s="132"/>
    </row>
    <row r="71" spans="1:11" ht="15.75">
      <c r="A71" s="116"/>
      <c r="B71" s="166" t="s">
        <v>49</v>
      </c>
      <c r="C71" s="134"/>
      <c r="D71" s="134"/>
      <c r="E71" s="135">
        <f>+E74+E77+E80+E83</f>
        <v>4454.8</v>
      </c>
      <c r="F71" s="136"/>
      <c r="G71" s="126"/>
      <c r="H71" s="122"/>
      <c r="I71" s="122" t="s">
        <v>54</v>
      </c>
      <c r="J71" s="128">
        <v>657.2</v>
      </c>
      <c r="K71" s="132"/>
    </row>
    <row r="72" spans="1:11" ht="15.75">
      <c r="A72" s="116"/>
      <c r="B72" s="122"/>
      <c r="C72" s="122" t="s">
        <v>55</v>
      </c>
      <c r="D72" s="122"/>
      <c r="E72" s="137"/>
      <c r="F72" s="129"/>
      <c r="G72" s="126"/>
      <c r="H72" s="122"/>
      <c r="I72" s="122" t="s">
        <v>56</v>
      </c>
      <c r="J72" s="128">
        <v>408.6</v>
      </c>
      <c r="K72" s="132"/>
    </row>
    <row r="73" spans="1:11" ht="15.75">
      <c r="A73" s="116"/>
      <c r="B73" s="122"/>
      <c r="C73" s="122"/>
      <c r="D73" s="122"/>
      <c r="E73" s="137"/>
      <c r="F73" s="129"/>
      <c r="G73" s="126"/>
      <c r="H73" s="122"/>
      <c r="I73" s="122" t="s">
        <v>57</v>
      </c>
      <c r="J73" s="128">
        <v>776.1</v>
      </c>
      <c r="K73" s="132"/>
    </row>
    <row r="74" spans="1:11" ht="15.75">
      <c r="A74" s="116"/>
      <c r="B74" s="122"/>
      <c r="C74" s="122" t="s">
        <v>67</v>
      </c>
      <c r="D74" s="122"/>
      <c r="E74" s="131">
        <v>120.6</v>
      </c>
      <c r="F74" s="129"/>
      <c r="G74" s="126"/>
      <c r="H74" s="122"/>
      <c r="I74" s="122" t="s">
        <v>59</v>
      </c>
      <c r="J74" s="128">
        <v>316</v>
      </c>
      <c r="K74" s="132"/>
    </row>
    <row r="75" spans="1:11" ht="15.75">
      <c r="A75" s="116"/>
      <c r="B75" s="122"/>
      <c r="C75" s="123"/>
      <c r="D75" s="123"/>
      <c r="E75" s="137"/>
      <c r="F75" s="129"/>
      <c r="G75" s="126"/>
      <c r="H75" s="122"/>
      <c r="I75" s="122"/>
      <c r="J75" s="128"/>
      <c r="K75" s="132"/>
    </row>
    <row r="76" spans="1:11" ht="15.75">
      <c r="A76" s="116"/>
      <c r="B76" s="122"/>
      <c r="C76" s="123"/>
      <c r="D76" s="123"/>
      <c r="E76" s="137"/>
      <c r="F76" s="129"/>
      <c r="G76" s="126"/>
      <c r="H76" s="122"/>
      <c r="I76" s="123"/>
      <c r="J76" s="128"/>
      <c r="K76" s="132"/>
    </row>
    <row r="77" spans="1:11" ht="15.75">
      <c r="A77" s="116"/>
      <c r="B77" s="122"/>
      <c r="C77" s="123"/>
      <c r="D77" s="122"/>
      <c r="E77" s="137"/>
      <c r="F77" s="129"/>
      <c r="G77" s="126"/>
      <c r="H77" s="122" t="s">
        <v>60</v>
      </c>
      <c r="I77" s="122"/>
      <c r="J77" s="131">
        <f>SUM(J78:J79)</f>
        <v>1578.7</v>
      </c>
      <c r="K77" s="132"/>
    </row>
    <row r="78" spans="1:11" ht="15.75">
      <c r="A78" s="116"/>
      <c r="B78" s="122"/>
      <c r="C78" s="123"/>
      <c r="D78" s="122"/>
      <c r="E78" s="137"/>
      <c r="F78" s="129"/>
      <c r="G78" s="126"/>
      <c r="H78" s="122"/>
      <c r="I78" s="122" t="s">
        <v>61</v>
      </c>
      <c r="J78" s="128">
        <v>1578.7</v>
      </c>
      <c r="K78" s="132"/>
    </row>
    <row r="79" spans="1:11" ht="15.75">
      <c r="A79" s="116"/>
      <c r="B79" s="122"/>
      <c r="C79" s="123"/>
      <c r="D79" s="122"/>
      <c r="E79" s="137"/>
      <c r="F79" s="129"/>
      <c r="G79" s="126"/>
      <c r="H79" s="122"/>
      <c r="I79" s="122" t="s">
        <v>62</v>
      </c>
      <c r="J79" s="128"/>
      <c r="K79" s="132"/>
    </row>
    <row r="80" spans="1:11" ht="15.75">
      <c r="A80" s="116"/>
      <c r="B80" s="139"/>
      <c r="C80" s="123" t="s">
        <v>82</v>
      </c>
      <c r="D80" s="139"/>
      <c r="E80" s="131">
        <v>4334.2</v>
      </c>
      <c r="F80" s="141"/>
      <c r="G80" s="126"/>
      <c r="H80" s="122"/>
      <c r="I80" s="122"/>
      <c r="J80" s="128"/>
      <c r="K80" s="132"/>
    </row>
    <row r="81" spans="1:11" ht="15.75">
      <c r="A81" s="116"/>
      <c r="B81" s="122"/>
      <c r="C81" s="123"/>
      <c r="D81" s="122"/>
      <c r="E81" s="142"/>
      <c r="F81" s="143"/>
      <c r="G81" s="126"/>
      <c r="H81" s="123"/>
      <c r="I81" s="123"/>
      <c r="J81" s="128"/>
      <c r="K81" s="132"/>
    </row>
    <row r="82" spans="1:11" ht="15.75">
      <c r="A82" s="116"/>
      <c r="B82" s="122"/>
      <c r="C82" s="122"/>
      <c r="D82" s="122"/>
      <c r="E82" s="137"/>
      <c r="F82" s="129"/>
      <c r="G82" s="126"/>
      <c r="H82" s="122"/>
      <c r="I82" s="122"/>
      <c r="J82" s="137"/>
      <c r="K82" s="132"/>
    </row>
    <row r="83" spans="1:11" ht="15.75">
      <c r="A83" s="116"/>
      <c r="B83" s="122"/>
      <c r="C83" s="122"/>
      <c r="D83" s="122"/>
      <c r="E83" s="131"/>
      <c r="F83" s="129"/>
      <c r="G83" s="126"/>
      <c r="H83" s="122"/>
      <c r="I83" s="122"/>
      <c r="J83" s="137"/>
      <c r="K83" s="132"/>
    </row>
    <row r="84" spans="1:11" ht="15.75">
      <c r="A84" s="116"/>
      <c r="B84" s="122"/>
      <c r="C84" s="122"/>
      <c r="D84" s="123"/>
      <c r="E84" s="137"/>
      <c r="F84" s="129"/>
      <c r="G84" s="126"/>
      <c r="H84" s="122"/>
      <c r="I84" s="122"/>
      <c r="J84" s="137"/>
      <c r="K84" s="132"/>
    </row>
    <row r="85" spans="1:11" ht="15.75">
      <c r="A85" s="116"/>
      <c r="B85" s="122"/>
      <c r="C85" s="122"/>
      <c r="D85" s="122"/>
      <c r="E85" s="137"/>
      <c r="F85" s="129"/>
      <c r="G85" s="126"/>
      <c r="H85" s="122"/>
      <c r="I85" s="122"/>
      <c r="J85" s="137"/>
      <c r="K85" s="132"/>
    </row>
    <row r="86" spans="1:11" ht="15.75">
      <c r="A86" s="116"/>
      <c r="B86" s="122"/>
      <c r="C86" s="122"/>
      <c r="D86" s="122"/>
      <c r="E86" s="137"/>
      <c r="F86" s="129"/>
      <c r="G86" s="126"/>
      <c r="H86" s="122"/>
      <c r="I86" s="122"/>
      <c r="J86" s="137"/>
      <c r="K86" s="132"/>
    </row>
    <row r="87" spans="1:11" ht="15.75">
      <c r="A87" s="116"/>
      <c r="B87" s="123"/>
      <c r="C87" s="123"/>
      <c r="D87" s="122"/>
      <c r="E87" s="137"/>
      <c r="F87" s="129"/>
      <c r="G87" s="126"/>
      <c r="H87" s="122"/>
      <c r="I87" s="122"/>
      <c r="J87" s="137"/>
      <c r="K87" s="132"/>
    </row>
    <row r="88" spans="1:11" ht="15.75">
      <c r="A88" s="116"/>
      <c r="B88" s="139"/>
      <c r="C88" s="139"/>
      <c r="D88" s="139"/>
      <c r="E88" s="145"/>
      <c r="F88" s="141"/>
      <c r="G88" s="126"/>
      <c r="H88" s="123"/>
      <c r="I88" s="123"/>
      <c r="J88" s="128"/>
      <c r="K88" s="132"/>
    </row>
    <row r="89" spans="1:11" ht="15.75">
      <c r="A89" s="116"/>
      <c r="B89" s="122"/>
      <c r="C89" s="122"/>
      <c r="D89" s="122"/>
      <c r="E89" s="128"/>
      <c r="F89" s="129"/>
      <c r="G89" s="126"/>
      <c r="H89" s="122" t="s">
        <v>63</v>
      </c>
      <c r="I89" s="123"/>
      <c r="J89" s="128">
        <v>2190.9</v>
      </c>
      <c r="K89" s="132"/>
    </row>
    <row r="90" spans="1:11" ht="15.75">
      <c r="A90" s="116"/>
      <c r="B90" s="122"/>
      <c r="C90" s="122"/>
      <c r="D90" s="122"/>
      <c r="E90" s="146"/>
      <c r="F90" s="129"/>
      <c r="G90" s="126"/>
      <c r="H90" s="122"/>
      <c r="I90" s="122"/>
      <c r="J90" s="128"/>
      <c r="K90" s="132"/>
    </row>
    <row r="91" spans="1:11" ht="15.75">
      <c r="A91" s="116"/>
      <c r="B91" s="147"/>
      <c r="C91" s="122"/>
      <c r="D91" s="122"/>
      <c r="E91" s="148"/>
      <c r="F91" s="129"/>
      <c r="G91" s="126"/>
      <c r="H91" s="123"/>
      <c r="I91" s="122"/>
      <c r="J91" s="128"/>
      <c r="K91" s="132"/>
    </row>
    <row r="92" spans="1:11" ht="15.75">
      <c r="A92" s="116"/>
      <c r="B92" s="147" t="s">
        <v>17</v>
      </c>
      <c r="C92" s="122"/>
      <c r="D92" s="122"/>
      <c r="E92" s="162">
        <f>+E71+E68</f>
        <v>5927.5</v>
      </c>
      <c r="F92" s="141"/>
      <c r="G92" s="126"/>
      <c r="H92" s="122" t="s">
        <v>64</v>
      </c>
      <c r="I92" s="122"/>
      <c r="J92" s="149">
        <f>+J89+J70+J77</f>
        <v>5927.5</v>
      </c>
      <c r="K92" s="132"/>
    </row>
    <row r="93" spans="1:11" ht="15.75">
      <c r="A93" s="116"/>
      <c r="B93" s="147"/>
      <c r="C93" s="122"/>
      <c r="D93" s="122"/>
      <c r="E93" s="150"/>
      <c r="F93" s="129"/>
      <c r="G93" s="126"/>
      <c r="H93" s="122"/>
      <c r="I93" s="122"/>
      <c r="J93" s="151">
        <f>+J92-E92</f>
        <v>0</v>
      </c>
      <c r="K93" s="132"/>
    </row>
    <row r="94" spans="1:11" ht="15.75">
      <c r="A94" s="116"/>
      <c r="B94" s="123"/>
      <c r="C94" s="122"/>
      <c r="D94" s="122"/>
      <c r="E94" s="122"/>
      <c r="F94" s="122"/>
      <c r="G94" s="126"/>
      <c r="H94" s="139" t="s">
        <v>65</v>
      </c>
      <c r="I94" s="152"/>
      <c r="J94" s="153"/>
      <c r="K94" s="132"/>
    </row>
    <row r="95" spans="1:11" ht="13.5" thickBot="1">
      <c r="A95" s="154"/>
      <c r="B95" s="155"/>
      <c r="C95" s="155"/>
      <c r="D95" s="155"/>
      <c r="E95" s="155"/>
      <c r="F95" s="155"/>
      <c r="G95" s="154"/>
      <c r="H95" s="155"/>
      <c r="I95" s="155"/>
      <c r="J95" s="155"/>
      <c r="K95" s="156"/>
    </row>
    <row r="96" spans="1:11" ht="13.5" thickTop="1">
      <c r="A96" s="120"/>
      <c r="B96" s="120"/>
    </row>
    <row r="97" spans="1:10">
      <c r="A97" s="120"/>
      <c r="B97" s="157"/>
      <c r="C97" s="108"/>
      <c r="D97" s="108"/>
      <c r="E97" s="108"/>
      <c r="F97" s="108"/>
      <c r="G97" s="108"/>
      <c r="H97" s="108"/>
      <c r="I97" s="108"/>
      <c r="J97" s="108"/>
    </row>
  </sheetData>
  <phoneticPr fontId="0" type="noConversion"/>
  <printOptions horizontalCentered="1" verticalCentered="1"/>
  <pageMargins left="0.35" right="0.75" top="0.70866141732283472" bottom="0.78740157480314965" header="0" footer="0.27559055118110237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9"/>
  <sheetViews>
    <sheetView topLeftCell="A51" workbookViewId="0">
      <selection activeCell="J55" sqref="J55"/>
    </sheetView>
  </sheetViews>
  <sheetFormatPr baseColWidth="10" defaultColWidth="10.28515625" defaultRowHeight="12.75"/>
  <cols>
    <col min="1" max="1" width="2.42578125" style="104" customWidth="1"/>
    <col min="2" max="2" width="3.28515625" style="104" customWidth="1"/>
    <col min="3" max="3" width="10.28515625" style="104" customWidth="1"/>
    <col min="4" max="4" width="43.5703125" style="104" customWidth="1"/>
    <col min="5" max="5" width="12.42578125" style="104" customWidth="1"/>
    <col min="6" max="6" width="2.85546875" style="104" customWidth="1"/>
    <col min="7" max="7" width="2.42578125" style="104" customWidth="1"/>
    <col min="8" max="8" width="3.28515625" style="104" customWidth="1"/>
    <col min="9" max="9" width="48.7109375" style="104" customWidth="1"/>
    <col min="10" max="10" width="11.85546875" style="104" customWidth="1"/>
    <col min="11" max="11" width="2.85546875" style="104" customWidth="1"/>
    <col min="12" max="16384" width="10.28515625" style="104"/>
  </cols>
  <sheetData>
    <row r="1" spans="1:13" ht="15.75" hidden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3" ht="6.75" hidden="1" customHeight="1">
      <c r="A2" s="103"/>
      <c r="B2" s="103"/>
      <c r="C2" s="103"/>
      <c r="D2" s="103"/>
      <c r="E2" s="103"/>
      <c r="F2" s="103"/>
      <c r="G2" s="103"/>
      <c r="H2" s="103"/>
      <c r="I2" s="103"/>
      <c r="K2" s="103"/>
    </row>
    <row r="3" spans="1:13" hidden="1">
      <c r="A3" s="103" t="s">
        <v>68</v>
      </c>
      <c r="B3" s="103"/>
      <c r="C3" s="103"/>
      <c r="D3" s="103"/>
      <c r="E3" s="103"/>
      <c r="F3" s="103"/>
      <c r="G3" s="103"/>
      <c r="H3" s="103"/>
      <c r="I3" s="103"/>
      <c r="J3" s="103" t="s">
        <v>46</v>
      </c>
      <c r="K3" s="103"/>
    </row>
    <row r="4" spans="1:13" ht="10.5" hidden="1" customHeight="1">
      <c r="A4" s="105"/>
      <c r="C4" s="105" t="s">
        <v>47</v>
      </c>
      <c r="D4" s="103"/>
      <c r="E4" s="103"/>
      <c r="F4" s="103"/>
      <c r="G4" s="103"/>
      <c r="H4" s="103"/>
      <c r="I4" s="103"/>
      <c r="J4" s="103"/>
      <c r="K4" s="103"/>
    </row>
    <row r="5" spans="1:13" ht="8.25" hidden="1" customHeight="1"/>
    <row r="6" spans="1:13" hidden="1">
      <c r="B6" s="106"/>
      <c r="C6" s="160" t="s">
        <v>22</v>
      </c>
      <c r="D6" s="107"/>
      <c r="E6" s="108"/>
      <c r="F6" s="108"/>
      <c r="G6" s="108"/>
      <c r="H6" s="108"/>
      <c r="I6" s="108"/>
      <c r="J6" s="109" t="s">
        <v>75</v>
      </c>
    </row>
    <row r="7" spans="1:13" ht="24" hidden="1" customHeight="1" thickBot="1">
      <c r="C7" s="110"/>
      <c r="D7" s="111" t="s">
        <v>48</v>
      </c>
      <c r="E7" s="111"/>
      <c r="F7" s="111"/>
      <c r="G7" s="111"/>
      <c r="H7" s="111"/>
      <c r="I7" s="111"/>
      <c r="J7" s="112"/>
    </row>
    <row r="8" spans="1:13" ht="7.5" hidden="1" customHeight="1" thickTop="1">
      <c r="A8" s="113"/>
      <c r="B8" s="114"/>
      <c r="C8" s="114"/>
      <c r="D8" s="114"/>
      <c r="E8" s="114"/>
      <c r="F8" s="114"/>
      <c r="G8" s="113"/>
      <c r="H8" s="114"/>
      <c r="I8" s="114"/>
      <c r="J8" s="114"/>
      <c r="K8" s="115"/>
    </row>
    <row r="9" spans="1:13" ht="15.75" hidden="1">
      <c r="A9" s="116"/>
      <c r="B9" s="117" t="s">
        <v>49</v>
      </c>
      <c r="C9" s="117"/>
      <c r="D9" s="117"/>
      <c r="E9" s="117"/>
      <c r="F9" s="117"/>
      <c r="G9" s="118" t="s">
        <v>50</v>
      </c>
      <c r="H9" s="117"/>
      <c r="I9" s="117"/>
      <c r="J9" s="117"/>
      <c r="K9" s="119"/>
    </row>
    <row r="10" spans="1:13" ht="6.75" hidden="1" customHeight="1">
      <c r="A10" s="116"/>
      <c r="B10" s="120"/>
      <c r="C10" s="120"/>
      <c r="D10" s="120"/>
      <c r="E10" s="120"/>
      <c r="F10" s="120"/>
      <c r="G10" s="116"/>
      <c r="H10" s="120"/>
      <c r="I10" s="120"/>
      <c r="K10" s="121"/>
    </row>
    <row r="11" spans="1:13" ht="15.75" hidden="1">
      <c r="A11" s="116"/>
      <c r="B11" s="122" t="s">
        <v>51</v>
      </c>
      <c r="C11" s="123"/>
      <c r="D11" s="122"/>
      <c r="E11" s="124">
        <v>48.2</v>
      </c>
      <c r="F11" s="125"/>
      <c r="G11" s="126"/>
      <c r="H11" s="122"/>
      <c r="I11" s="122"/>
      <c r="J11" s="127"/>
      <c r="K11" s="121"/>
    </row>
    <row r="12" spans="1:13" ht="15.75" hidden="1">
      <c r="A12" s="116"/>
      <c r="B12" s="122"/>
      <c r="C12" s="122"/>
      <c r="D12" s="122"/>
      <c r="E12" s="128"/>
      <c r="F12" s="129"/>
      <c r="G12" s="126"/>
      <c r="H12" s="122"/>
      <c r="I12" s="122"/>
      <c r="J12" s="130"/>
      <c r="K12" s="121"/>
    </row>
    <row r="13" spans="1:13" ht="21.75" hidden="1" customHeight="1">
      <c r="A13" s="116"/>
      <c r="B13" s="122"/>
      <c r="C13" s="122"/>
      <c r="D13" s="122"/>
      <c r="E13" s="128"/>
      <c r="F13" s="129"/>
      <c r="G13" s="126"/>
      <c r="H13" s="122" t="s">
        <v>52</v>
      </c>
      <c r="I13" s="122"/>
      <c r="J13" s="131">
        <f>SUM(J14:J17)</f>
        <v>91</v>
      </c>
      <c r="K13" s="132"/>
      <c r="L13" s="133"/>
    </row>
    <row r="14" spans="1:13" ht="15.75" hidden="1">
      <c r="A14" s="116"/>
      <c r="B14" s="166" t="s">
        <v>49</v>
      </c>
      <c r="C14" s="134"/>
      <c r="D14" s="134"/>
      <c r="E14" s="135">
        <f>+E17+E20+E23+E26</f>
        <v>122.8</v>
      </c>
      <c r="F14" s="136"/>
      <c r="G14" s="126"/>
      <c r="H14" s="122"/>
      <c r="I14" s="122" t="s">
        <v>54</v>
      </c>
      <c r="J14" s="128"/>
      <c r="K14" s="132"/>
    </row>
    <row r="15" spans="1:13" ht="15.75" hidden="1">
      <c r="A15" s="116"/>
      <c r="B15" s="122"/>
      <c r="C15" s="122" t="s">
        <v>55</v>
      </c>
      <c r="D15" s="122"/>
      <c r="E15" s="137"/>
      <c r="F15" s="129"/>
      <c r="G15" s="126"/>
      <c r="H15" s="122"/>
      <c r="I15" s="122" t="s">
        <v>56</v>
      </c>
      <c r="J15" s="128">
        <v>66.400000000000006</v>
      </c>
      <c r="K15" s="132"/>
      <c r="M15" s="138"/>
    </row>
    <row r="16" spans="1:13" ht="15.75" hidden="1">
      <c r="A16" s="116"/>
      <c r="B16" s="122"/>
      <c r="C16" s="122"/>
      <c r="D16" s="122"/>
      <c r="E16" s="137"/>
      <c r="F16" s="129"/>
      <c r="G16" s="126"/>
      <c r="H16" s="122"/>
      <c r="I16" s="122" t="s">
        <v>57</v>
      </c>
      <c r="J16" s="128">
        <v>24.6</v>
      </c>
      <c r="K16" s="132"/>
      <c r="L16" s="133"/>
      <c r="M16" s="133"/>
    </row>
    <row r="17" spans="1:13" ht="15.75" hidden="1">
      <c r="A17" s="116"/>
      <c r="B17" s="122"/>
      <c r="C17" s="122" t="s">
        <v>67</v>
      </c>
      <c r="D17" s="122"/>
      <c r="E17" s="131"/>
      <c r="F17" s="129"/>
      <c r="G17" s="126"/>
      <c r="H17" s="122"/>
      <c r="I17" s="122" t="s">
        <v>59</v>
      </c>
      <c r="J17" s="128"/>
      <c r="K17" s="132"/>
    </row>
    <row r="18" spans="1:13" ht="15.75" hidden="1">
      <c r="A18" s="116"/>
      <c r="B18" s="122"/>
      <c r="C18" s="123"/>
      <c r="D18" s="123"/>
      <c r="E18" s="137"/>
      <c r="F18" s="129"/>
      <c r="G18" s="126"/>
      <c r="H18" s="122"/>
      <c r="I18" s="122"/>
      <c r="J18" s="128"/>
      <c r="K18" s="132"/>
    </row>
    <row r="19" spans="1:13" ht="15.75" hidden="1">
      <c r="A19" s="116"/>
      <c r="B19" s="122"/>
      <c r="C19" s="123"/>
      <c r="D19" s="123"/>
      <c r="E19" s="137"/>
      <c r="F19" s="129"/>
      <c r="G19" s="126"/>
      <c r="H19" s="122"/>
      <c r="I19" s="123"/>
      <c r="J19" s="128"/>
      <c r="K19" s="132"/>
    </row>
    <row r="20" spans="1:13" ht="15.75" hidden="1">
      <c r="A20" s="116"/>
      <c r="B20" s="122"/>
      <c r="C20" s="123" t="s">
        <v>69</v>
      </c>
      <c r="D20" s="122"/>
      <c r="E20" s="131">
        <v>122.8</v>
      </c>
      <c r="F20" s="129"/>
      <c r="G20" s="126"/>
      <c r="H20" s="122" t="s">
        <v>60</v>
      </c>
      <c r="I20" s="122"/>
      <c r="J20" s="131">
        <f>SUM(J21:J22)</f>
        <v>7.5</v>
      </c>
      <c r="K20" s="132"/>
    </row>
    <row r="21" spans="1:13" ht="15.75" hidden="1">
      <c r="A21" s="116"/>
      <c r="B21" s="122"/>
      <c r="C21" s="123"/>
      <c r="D21" s="122"/>
      <c r="E21" s="137"/>
      <c r="F21" s="129"/>
      <c r="G21" s="126"/>
      <c r="H21" s="122"/>
      <c r="I21" s="122" t="s">
        <v>61</v>
      </c>
      <c r="J21" s="128">
        <v>7.5</v>
      </c>
      <c r="K21" s="132"/>
      <c r="L21" s="133"/>
      <c r="M21" s="133"/>
    </row>
    <row r="22" spans="1:13" ht="15.75" hidden="1">
      <c r="A22" s="116"/>
      <c r="B22" s="122"/>
      <c r="C22" s="123"/>
      <c r="D22" s="122"/>
      <c r="E22" s="137"/>
      <c r="F22" s="129"/>
      <c r="G22" s="126"/>
      <c r="H22" s="122"/>
      <c r="I22" s="122" t="s">
        <v>62</v>
      </c>
      <c r="J22" s="128"/>
      <c r="K22" s="132"/>
      <c r="M22" s="133"/>
    </row>
    <row r="23" spans="1:13" ht="15.75" hidden="1">
      <c r="A23" s="116"/>
      <c r="B23" s="139"/>
      <c r="C23" s="123"/>
      <c r="D23" s="139"/>
      <c r="E23" s="140"/>
      <c r="F23" s="141"/>
      <c r="G23" s="126"/>
      <c r="H23" s="122"/>
      <c r="I23" s="122"/>
      <c r="J23" s="128"/>
      <c r="K23" s="132"/>
      <c r="L23" s="133"/>
    </row>
    <row r="24" spans="1:13" ht="15.75" hidden="1">
      <c r="A24" s="116"/>
      <c r="B24" s="122"/>
      <c r="C24" s="123"/>
      <c r="D24" s="122"/>
      <c r="E24" s="142"/>
      <c r="F24" s="143"/>
      <c r="G24" s="126"/>
      <c r="H24" s="123"/>
      <c r="I24" s="123"/>
      <c r="J24" s="128"/>
      <c r="K24" s="132"/>
      <c r="M24" s="138"/>
    </row>
    <row r="25" spans="1:13" ht="15.75" hidden="1">
      <c r="A25" s="116"/>
      <c r="B25" s="122"/>
      <c r="C25" s="122"/>
      <c r="D25" s="122"/>
      <c r="E25" s="137"/>
      <c r="F25" s="129"/>
      <c r="G25" s="126"/>
      <c r="H25" s="122"/>
      <c r="I25" s="122"/>
      <c r="J25" s="137"/>
      <c r="K25" s="132"/>
      <c r="M25" s="133"/>
    </row>
    <row r="26" spans="1:13" ht="15.75" hidden="1">
      <c r="A26" s="116"/>
      <c r="B26" s="122"/>
      <c r="C26" s="122"/>
      <c r="D26" s="122"/>
      <c r="E26" s="131"/>
      <c r="F26" s="129"/>
      <c r="G26" s="126"/>
      <c r="H26" s="122"/>
      <c r="I26" s="122"/>
      <c r="J26" s="137"/>
      <c r="K26" s="132"/>
      <c r="M26" s="133"/>
    </row>
    <row r="27" spans="1:13" ht="15.75" hidden="1">
      <c r="A27" s="116"/>
      <c r="B27" s="122"/>
      <c r="C27" s="122"/>
      <c r="D27" s="123"/>
      <c r="E27" s="137"/>
      <c r="F27" s="129"/>
      <c r="G27" s="126"/>
      <c r="H27" s="122"/>
      <c r="I27" s="122"/>
      <c r="J27" s="137"/>
      <c r="K27" s="132"/>
      <c r="M27" s="133"/>
    </row>
    <row r="28" spans="1:13" ht="15.75" hidden="1">
      <c r="A28" s="116"/>
      <c r="B28" s="122"/>
      <c r="C28" s="122"/>
      <c r="D28" s="122"/>
      <c r="E28" s="137"/>
      <c r="F28" s="129"/>
      <c r="G28" s="126"/>
      <c r="H28" s="122"/>
      <c r="I28" s="122"/>
      <c r="J28" s="137"/>
      <c r="K28" s="132"/>
      <c r="L28" s="138"/>
    </row>
    <row r="29" spans="1:13" ht="15.75" hidden="1">
      <c r="A29" s="116"/>
      <c r="B29" s="122"/>
      <c r="C29" s="122"/>
      <c r="D29" s="122"/>
      <c r="E29" s="137"/>
      <c r="F29" s="129"/>
      <c r="G29" s="126"/>
      <c r="H29" s="122"/>
      <c r="I29" s="122"/>
      <c r="J29" s="137"/>
      <c r="K29" s="132"/>
    </row>
    <row r="30" spans="1:13" ht="15.75" hidden="1">
      <c r="A30" s="116"/>
      <c r="B30" s="123"/>
      <c r="C30" s="123"/>
      <c r="D30" s="122"/>
      <c r="E30" s="137"/>
      <c r="F30" s="129"/>
      <c r="G30" s="126"/>
      <c r="H30" s="122"/>
      <c r="I30" s="122"/>
      <c r="J30" s="137"/>
      <c r="K30" s="132"/>
      <c r="L30" s="144"/>
    </row>
    <row r="31" spans="1:13" ht="15.75" hidden="1">
      <c r="A31" s="116"/>
      <c r="B31" s="139"/>
      <c r="C31" s="139"/>
      <c r="D31" s="139"/>
      <c r="E31" s="145"/>
      <c r="F31" s="141"/>
      <c r="G31" s="126"/>
      <c r="H31" s="123"/>
      <c r="I31" s="123"/>
      <c r="J31" s="128"/>
      <c r="K31" s="132"/>
      <c r="L31" s="144"/>
    </row>
    <row r="32" spans="1:13" ht="15.75" hidden="1">
      <c r="A32" s="116"/>
      <c r="B32" s="122"/>
      <c r="C32" s="122"/>
      <c r="D32" s="122"/>
      <c r="E32" s="128"/>
      <c r="F32" s="129"/>
      <c r="G32" s="126"/>
      <c r="H32" s="122" t="s">
        <v>63</v>
      </c>
      <c r="I32" s="123"/>
      <c r="J32" s="128">
        <v>72.5</v>
      </c>
      <c r="K32" s="132"/>
    </row>
    <row r="33" spans="1:12" ht="15.75" hidden="1">
      <c r="A33" s="116"/>
      <c r="B33" s="122"/>
      <c r="C33" s="122"/>
      <c r="D33" s="122"/>
      <c r="E33" s="146"/>
      <c r="F33" s="129"/>
      <c r="G33" s="126"/>
      <c r="H33" s="122"/>
      <c r="I33" s="122"/>
      <c r="J33" s="128"/>
      <c r="K33" s="132"/>
    </row>
    <row r="34" spans="1:12" ht="15.75" hidden="1">
      <c r="A34" s="116"/>
      <c r="B34" s="147"/>
      <c r="C34" s="122"/>
      <c r="D34" s="122"/>
      <c r="E34" s="148"/>
      <c r="F34" s="129"/>
      <c r="G34" s="126"/>
      <c r="H34" s="123"/>
      <c r="I34" s="122"/>
      <c r="J34" s="128"/>
      <c r="K34" s="132"/>
    </row>
    <row r="35" spans="1:12" ht="15.75" hidden="1">
      <c r="A35" s="116"/>
      <c r="B35" s="147" t="s">
        <v>17</v>
      </c>
      <c r="C35" s="122"/>
      <c r="D35" s="122"/>
      <c r="E35" s="162">
        <f>+E14+E11</f>
        <v>171</v>
      </c>
      <c r="F35" s="141"/>
      <c r="G35" s="126"/>
      <c r="H35" s="122" t="s">
        <v>64</v>
      </c>
      <c r="I35" s="122"/>
      <c r="J35" s="149">
        <f>+J32+J13+J20</f>
        <v>171</v>
      </c>
      <c r="K35" s="132"/>
    </row>
    <row r="36" spans="1:12" ht="15.75" hidden="1">
      <c r="A36" s="116"/>
      <c r="B36" s="147"/>
      <c r="C36" s="122"/>
      <c r="D36" s="122"/>
      <c r="E36" s="150"/>
      <c r="F36" s="129"/>
      <c r="G36" s="126"/>
      <c r="H36" s="122"/>
      <c r="I36" s="122"/>
      <c r="J36" s="151">
        <f>+J35-E35</f>
        <v>0</v>
      </c>
      <c r="K36" s="132"/>
      <c r="L36" s="144"/>
    </row>
    <row r="37" spans="1:12" ht="15.75" hidden="1">
      <c r="A37" s="116"/>
      <c r="B37" s="123"/>
      <c r="C37" s="122"/>
      <c r="D37" s="122"/>
      <c r="E37" s="122"/>
      <c r="F37" s="122"/>
      <c r="G37" s="126"/>
      <c r="H37" s="139" t="s">
        <v>65</v>
      </c>
      <c r="I37" s="152"/>
      <c r="J37" s="153"/>
      <c r="K37" s="132"/>
    </row>
    <row r="38" spans="1:12" ht="6.75" hidden="1" customHeight="1" thickBot="1">
      <c r="A38" s="154"/>
      <c r="B38" s="155"/>
      <c r="C38" s="155"/>
      <c r="D38" s="155"/>
      <c r="E38" s="155"/>
      <c r="F38" s="155"/>
      <c r="G38" s="154"/>
      <c r="H38" s="155"/>
      <c r="I38" s="155"/>
      <c r="J38" s="155"/>
      <c r="K38" s="156"/>
    </row>
    <row r="39" spans="1:12" ht="8.25" hidden="1" customHeight="1" thickTop="1">
      <c r="A39" s="120"/>
      <c r="B39" s="120"/>
    </row>
    <row r="40" spans="1:12" hidden="1">
      <c r="A40" s="120"/>
      <c r="B40" s="157"/>
      <c r="C40" s="108"/>
      <c r="D40" s="108"/>
      <c r="E40" s="108"/>
      <c r="F40" s="108"/>
      <c r="G40" s="108"/>
      <c r="H40" s="108"/>
      <c r="I40" s="108"/>
      <c r="J40" s="108"/>
    </row>
    <row r="41" spans="1:12" hidden="1"/>
    <row r="42" spans="1:12" hidden="1"/>
    <row r="43" spans="1:12" hidden="1"/>
    <row r="44" spans="1:12" hidden="1"/>
    <row r="45" spans="1:12" hidden="1"/>
    <row r="46" spans="1:12" hidden="1"/>
    <row r="47" spans="1:12" hidden="1"/>
    <row r="48" spans="1:12" hidden="1"/>
    <row r="49" spans="1:11" hidden="1"/>
    <row r="50" spans="1:11" ht="15.75" hidden="1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</row>
    <row r="51" spans="1:11">
      <c r="A51" s="103"/>
      <c r="B51" s="103"/>
      <c r="C51" s="103"/>
      <c r="D51" s="103"/>
      <c r="E51" s="103"/>
      <c r="F51" s="103"/>
      <c r="G51" s="103"/>
      <c r="H51" s="103"/>
      <c r="I51" s="103"/>
      <c r="K51" s="103"/>
    </row>
    <row r="52" spans="1:11">
      <c r="A52" s="103" t="s">
        <v>68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  <row r="53" spans="1:11" ht="13.5">
      <c r="A53" s="105"/>
      <c r="C53" s="105" t="s">
        <v>47</v>
      </c>
      <c r="D53" s="103"/>
      <c r="E53" s="103"/>
      <c r="F53" s="103"/>
      <c r="G53" s="103"/>
      <c r="H53" s="103"/>
      <c r="I53" s="103"/>
      <c r="J53" s="103"/>
      <c r="K53" s="103"/>
    </row>
    <row r="55" spans="1:11">
      <c r="B55" s="106"/>
      <c r="C55" s="160" t="s">
        <v>22</v>
      </c>
      <c r="D55" s="107"/>
      <c r="E55" s="108"/>
      <c r="F55" s="108"/>
      <c r="G55" s="108"/>
      <c r="H55" s="108"/>
      <c r="I55" s="108"/>
      <c r="J55" s="109" t="s">
        <v>85</v>
      </c>
    </row>
    <row r="56" spans="1:11" ht="13.5" thickBot="1">
      <c r="C56" s="110"/>
      <c r="D56" s="111" t="s">
        <v>48</v>
      </c>
      <c r="E56" s="111"/>
      <c r="F56" s="111"/>
      <c r="G56" s="111"/>
      <c r="H56" s="111"/>
      <c r="I56" s="111"/>
      <c r="J56" s="112"/>
    </row>
    <row r="57" spans="1:11" ht="13.5" thickTop="1">
      <c r="A57" s="113"/>
      <c r="B57" s="114"/>
      <c r="C57" s="114"/>
      <c r="D57" s="114"/>
      <c r="E57" s="114"/>
      <c r="F57" s="114"/>
      <c r="G57" s="113"/>
      <c r="H57" s="114"/>
      <c r="I57" s="114"/>
      <c r="J57" s="114"/>
      <c r="K57" s="115"/>
    </row>
    <row r="58" spans="1:11" ht="15.75">
      <c r="A58" s="116"/>
      <c r="B58" s="117" t="s">
        <v>49</v>
      </c>
      <c r="C58" s="117"/>
      <c r="D58" s="117"/>
      <c r="E58" s="117"/>
      <c r="F58" s="117"/>
      <c r="G58" s="118" t="s">
        <v>50</v>
      </c>
      <c r="H58" s="117"/>
      <c r="I58" s="117"/>
      <c r="J58" s="117"/>
      <c r="K58" s="119"/>
    </row>
    <row r="59" spans="1:11">
      <c r="A59" s="116"/>
      <c r="B59" s="120"/>
      <c r="C59" s="120"/>
      <c r="D59" s="120"/>
      <c r="E59" s="120"/>
      <c r="F59" s="120"/>
      <c r="G59" s="116"/>
      <c r="H59" s="120"/>
      <c r="I59" s="120"/>
      <c r="K59" s="121"/>
    </row>
    <row r="60" spans="1:11" ht="15.75">
      <c r="A60" s="116"/>
      <c r="B60" s="122" t="s">
        <v>51</v>
      </c>
      <c r="C60" s="123"/>
      <c r="D60" s="122"/>
      <c r="E60" s="124">
        <v>72.5</v>
      </c>
      <c r="F60" s="125"/>
      <c r="G60" s="126"/>
      <c r="H60" s="122"/>
      <c r="I60" s="122"/>
      <c r="J60" s="127"/>
      <c r="K60" s="121"/>
    </row>
    <row r="61" spans="1:11" ht="15.75">
      <c r="A61" s="116"/>
      <c r="B61" s="122"/>
      <c r="C61" s="122"/>
      <c r="D61" s="122"/>
      <c r="E61" s="128"/>
      <c r="F61" s="129"/>
      <c r="G61" s="126"/>
      <c r="H61" s="122"/>
      <c r="I61" s="122"/>
      <c r="J61" s="130"/>
      <c r="K61" s="121"/>
    </row>
    <row r="62" spans="1:11" ht="15.75">
      <c r="A62" s="116"/>
      <c r="B62" s="122"/>
      <c r="C62" s="122"/>
      <c r="D62" s="122"/>
      <c r="E62" s="128"/>
      <c r="F62" s="129"/>
      <c r="G62" s="126"/>
      <c r="H62" s="122" t="s">
        <v>52</v>
      </c>
      <c r="I62" s="122"/>
      <c r="J62" s="131">
        <f>SUM(J63:J66)</f>
        <v>72.5</v>
      </c>
      <c r="K62" s="132"/>
    </row>
    <row r="63" spans="1:11" ht="15.75">
      <c r="A63" s="116"/>
      <c r="B63" s="166" t="s">
        <v>49</v>
      </c>
      <c r="C63" s="134"/>
      <c r="D63" s="134"/>
      <c r="E63" s="135">
        <f>+E66+E69+E72+E75</f>
        <v>0</v>
      </c>
      <c r="F63" s="136"/>
      <c r="G63" s="126"/>
      <c r="H63" s="122"/>
      <c r="I63" s="122" t="s">
        <v>54</v>
      </c>
      <c r="J63" s="128"/>
      <c r="K63" s="132"/>
    </row>
    <row r="64" spans="1:11" ht="15.75">
      <c r="A64" s="116"/>
      <c r="B64" s="122"/>
      <c r="C64" s="122" t="s">
        <v>55</v>
      </c>
      <c r="D64" s="122"/>
      <c r="E64" s="137"/>
      <c r="F64" s="129"/>
      <c r="G64" s="126"/>
      <c r="H64" s="122"/>
      <c r="I64" s="122" t="s">
        <v>56</v>
      </c>
      <c r="J64" s="128"/>
      <c r="K64" s="132"/>
    </row>
    <row r="65" spans="1:11" ht="15.75">
      <c r="A65" s="116"/>
      <c r="B65" s="122"/>
      <c r="C65" s="122"/>
      <c r="D65" s="122"/>
      <c r="E65" s="137"/>
      <c r="F65" s="129"/>
      <c r="G65" s="126"/>
      <c r="H65" s="122"/>
      <c r="I65" s="122" t="s">
        <v>57</v>
      </c>
      <c r="J65" s="128">
        <v>72.5</v>
      </c>
      <c r="K65" s="132"/>
    </row>
    <row r="66" spans="1:11" ht="15.75">
      <c r="A66" s="116"/>
      <c r="B66" s="122"/>
      <c r="C66" s="122" t="s">
        <v>67</v>
      </c>
      <c r="D66" s="122"/>
      <c r="E66" s="131"/>
      <c r="F66" s="129"/>
      <c r="G66" s="126"/>
      <c r="H66" s="122"/>
      <c r="I66" s="122" t="s">
        <v>59</v>
      </c>
      <c r="J66" s="128"/>
      <c r="K66" s="132"/>
    </row>
    <row r="67" spans="1:11" ht="15.75">
      <c r="A67" s="116"/>
      <c r="B67" s="122"/>
      <c r="C67" s="123"/>
      <c r="D67" s="123"/>
      <c r="E67" s="137"/>
      <c r="F67" s="129"/>
      <c r="G67" s="126"/>
      <c r="H67" s="122"/>
      <c r="I67" s="122"/>
      <c r="J67" s="128"/>
      <c r="K67" s="132"/>
    </row>
    <row r="68" spans="1:11" ht="15.75">
      <c r="A68" s="116"/>
      <c r="B68" s="122"/>
      <c r="C68" s="123"/>
      <c r="D68" s="123"/>
      <c r="E68" s="137"/>
      <c r="F68" s="129"/>
      <c r="G68" s="126"/>
      <c r="H68" s="122"/>
      <c r="I68" s="123"/>
      <c r="J68" s="128"/>
      <c r="K68" s="132"/>
    </row>
    <row r="69" spans="1:11" ht="15.75">
      <c r="A69" s="116"/>
      <c r="B69" s="122"/>
      <c r="C69" s="123" t="s">
        <v>69</v>
      </c>
      <c r="D69" s="122"/>
      <c r="E69" s="131"/>
      <c r="F69" s="129"/>
      <c r="G69" s="126"/>
      <c r="H69" s="122" t="s">
        <v>60</v>
      </c>
      <c r="I69" s="122"/>
      <c r="J69" s="131">
        <f>SUM(J70:J71)</f>
        <v>0</v>
      </c>
      <c r="K69" s="132"/>
    </row>
    <row r="70" spans="1:11" ht="15.75">
      <c r="A70" s="116"/>
      <c r="B70" s="122"/>
      <c r="C70" s="123"/>
      <c r="D70" s="122"/>
      <c r="E70" s="137"/>
      <c r="F70" s="129"/>
      <c r="G70" s="126"/>
      <c r="H70" s="122"/>
      <c r="I70" s="122" t="s">
        <v>61</v>
      </c>
      <c r="J70" s="128"/>
      <c r="K70" s="132"/>
    </row>
    <row r="71" spans="1:11" ht="15.75">
      <c r="A71" s="116"/>
      <c r="B71" s="122"/>
      <c r="C71" s="123"/>
      <c r="D71" s="122"/>
      <c r="E71" s="137"/>
      <c r="F71" s="129"/>
      <c r="G71" s="126"/>
      <c r="H71" s="122"/>
      <c r="I71" s="122" t="s">
        <v>62</v>
      </c>
      <c r="J71" s="128"/>
      <c r="K71" s="132"/>
    </row>
    <row r="72" spans="1:11" ht="15.75">
      <c r="A72" s="116"/>
      <c r="B72" s="139"/>
      <c r="C72" s="123"/>
      <c r="D72" s="139"/>
      <c r="E72" s="140"/>
      <c r="F72" s="141"/>
      <c r="G72" s="126"/>
      <c r="H72" s="122"/>
      <c r="I72" s="122"/>
      <c r="J72" s="128"/>
      <c r="K72" s="132"/>
    </row>
    <row r="73" spans="1:11" ht="15.75">
      <c r="A73" s="116"/>
      <c r="B73" s="122"/>
      <c r="C73" s="123"/>
      <c r="D73" s="122"/>
      <c r="E73" s="142"/>
      <c r="F73" s="143"/>
      <c r="G73" s="126"/>
      <c r="H73" s="123"/>
      <c r="I73" s="123"/>
      <c r="J73" s="128"/>
      <c r="K73" s="132"/>
    </row>
    <row r="74" spans="1:11" ht="15.75">
      <c r="A74" s="116"/>
      <c r="B74" s="122"/>
      <c r="C74" s="122"/>
      <c r="D74" s="122"/>
      <c r="E74" s="137"/>
      <c r="F74" s="129"/>
      <c r="G74" s="126"/>
      <c r="H74" s="122"/>
      <c r="I74" s="122"/>
      <c r="J74" s="137"/>
      <c r="K74" s="132"/>
    </row>
    <row r="75" spans="1:11" ht="15.75">
      <c r="A75" s="116"/>
      <c r="B75" s="122"/>
      <c r="C75" s="122"/>
      <c r="D75" s="122"/>
      <c r="E75" s="131"/>
      <c r="F75" s="129"/>
      <c r="G75" s="126"/>
      <c r="H75" s="122"/>
      <c r="I75" s="122"/>
      <c r="J75" s="137"/>
      <c r="K75" s="132"/>
    </row>
    <row r="76" spans="1:11" ht="15.75">
      <c r="A76" s="116"/>
      <c r="B76" s="122"/>
      <c r="C76" s="122"/>
      <c r="D76" s="123"/>
      <c r="E76" s="137"/>
      <c r="F76" s="129"/>
      <c r="G76" s="126"/>
      <c r="H76" s="122"/>
      <c r="I76" s="122"/>
      <c r="J76" s="137"/>
      <c r="K76" s="132"/>
    </row>
    <row r="77" spans="1:11" ht="15.75">
      <c r="A77" s="116"/>
      <c r="B77" s="122"/>
      <c r="C77" s="122"/>
      <c r="D77" s="122"/>
      <c r="E77" s="137"/>
      <c r="F77" s="129"/>
      <c r="G77" s="126"/>
      <c r="H77" s="122"/>
      <c r="I77" s="122"/>
      <c r="J77" s="137"/>
      <c r="K77" s="132"/>
    </row>
    <row r="78" spans="1:11" ht="15.75">
      <c r="A78" s="116"/>
      <c r="B78" s="122"/>
      <c r="C78" s="122"/>
      <c r="D78" s="122"/>
      <c r="E78" s="137"/>
      <c r="F78" s="129"/>
      <c r="G78" s="126"/>
      <c r="H78" s="122"/>
      <c r="I78" s="122"/>
      <c r="J78" s="137"/>
      <c r="K78" s="132"/>
    </row>
    <row r="79" spans="1:11" ht="15.75">
      <c r="A79" s="116"/>
      <c r="B79" s="123"/>
      <c r="C79" s="123"/>
      <c r="D79" s="122"/>
      <c r="E79" s="137"/>
      <c r="F79" s="129"/>
      <c r="G79" s="126"/>
      <c r="H79" s="122"/>
      <c r="I79" s="122"/>
      <c r="J79" s="137"/>
      <c r="K79" s="132"/>
    </row>
    <row r="80" spans="1:11" ht="15.75">
      <c r="A80" s="116"/>
      <c r="B80" s="139"/>
      <c r="C80" s="139"/>
      <c r="D80" s="139"/>
      <c r="E80" s="145"/>
      <c r="F80" s="141"/>
      <c r="G80" s="126"/>
      <c r="H80" s="123"/>
      <c r="I80" s="123"/>
      <c r="J80" s="128"/>
      <c r="K80" s="132"/>
    </row>
    <row r="81" spans="1:11" ht="15.75">
      <c r="A81" s="116"/>
      <c r="B81" s="122"/>
      <c r="C81" s="122"/>
      <c r="D81" s="122"/>
      <c r="E81" s="128"/>
      <c r="F81" s="129"/>
      <c r="G81" s="126"/>
      <c r="H81" s="122" t="s">
        <v>63</v>
      </c>
      <c r="I81" s="123"/>
      <c r="J81" s="128"/>
      <c r="K81" s="132"/>
    </row>
    <row r="82" spans="1:11" ht="15.75">
      <c r="A82" s="116"/>
      <c r="B82" s="122"/>
      <c r="C82" s="122"/>
      <c r="D82" s="122"/>
      <c r="E82" s="146"/>
      <c r="F82" s="129"/>
      <c r="G82" s="126"/>
      <c r="H82" s="122"/>
      <c r="I82" s="122"/>
      <c r="J82" s="128"/>
      <c r="K82" s="132"/>
    </row>
    <row r="83" spans="1:11" ht="15.75">
      <c r="A83" s="116"/>
      <c r="B83" s="147"/>
      <c r="C83" s="122"/>
      <c r="D83" s="122"/>
      <c r="E83" s="148"/>
      <c r="F83" s="129"/>
      <c r="G83" s="126"/>
      <c r="H83" s="123"/>
      <c r="I83" s="122"/>
      <c r="J83" s="128"/>
      <c r="K83" s="132"/>
    </row>
    <row r="84" spans="1:11" ht="15.75">
      <c r="A84" s="116"/>
      <c r="B84" s="147" t="s">
        <v>17</v>
      </c>
      <c r="C84" s="122"/>
      <c r="D84" s="122"/>
      <c r="E84" s="162">
        <f>+E63+E60</f>
        <v>72.5</v>
      </c>
      <c r="F84" s="141"/>
      <c r="G84" s="126"/>
      <c r="H84" s="122" t="s">
        <v>64</v>
      </c>
      <c r="I84" s="122"/>
      <c r="J84" s="149">
        <f>+J81+J62+J69</f>
        <v>72.5</v>
      </c>
      <c r="K84" s="132"/>
    </row>
    <row r="85" spans="1:11" ht="15.75">
      <c r="A85" s="116"/>
      <c r="B85" s="147"/>
      <c r="C85" s="122"/>
      <c r="D85" s="122"/>
      <c r="E85" s="150"/>
      <c r="F85" s="129"/>
      <c r="G85" s="126"/>
      <c r="H85" s="122"/>
      <c r="I85" s="122"/>
      <c r="J85" s="151">
        <f>+J84-E84</f>
        <v>0</v>
      </c>
      <c r="K85" s="132"/>
    </row>
    <row r="86" spans="1:11" ht="15.75">
      <c r="A86" s="116"/>
      <c r="B86" s="123"/>
      <c r="C86" s="122"/>
      <c r="D86" s="122"/>
      <c r="E86" s="122"/>
      <c r="F86" s="122"/>
      <c r="G86" s="126"/>
      <c r="H86" s="139" t="s">
        <v>65</v>
      </c>
      <c r="I86" s="152"/>
      <c r="J86" s="153"/>
      <c r="K86" s="132"/>
    </row>
    <row r="87" spans="1:11" ht="13.5" thickBot="1">
      <c r="A87" s="154"/>
      <c r="B87" s="155"/>
      <c r="C87" s="155"/>
      <c r="D87" s="155"/>
      <c r="E87" s="155"/>
      <c r="F87" s="155"/>
      <c r="G87" s="154"/>
      <c r="H87" s="155"/>
      <c r="I87" s="155"/>
      <c r="J87" s="155"/>
      <c r="K87" s="156"/>
    </row>
    <row r="88" spans="1:11" ht="13.5" thickTop="1">
      <c r="A88" s="120"/>
      <c r="B88" s="120"/>
    </row>
    <row r="89" spans="1:11">
      <c r="A89" s="120"/>
      <c r="B89" s="157"/>
      <c r="C89" s="108"/>
      <c r="D89" s="108"/>
      <c r="E89" s="108"/>
      <c r="F89" s="108"/>
      <c r="G89" s="108"/>
      <c r="H89" s="108"/>
      <c r="I89" s="108"/>
      <c r="J89" s="108"/>
    </row>
  </sheetData>
  <phoneticPr fontId="0" type="noConversion"/>
  <pageMargins left="0.45" right="0.56999999999999995" top="0.71" bottom="0.77" header="0" footer="0.28000000000000003"/>
  <pageSetup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2"/>
  <sheetViews>
    <sheetView topLeftCell="A45" workbookViewId="0">
      <selection activeCell="L70" sqref="L70"/>
    </sheetView>
  </sheetViews>
  <sheetFormatPr baseColWidth="10" defaultColWidth="10.28515625" defaultRowHeight="12.75"/>
  <cols>
    <col min="1" max="1" width="2.42578125" style="104" customWidth="1"/>
    <col min="2" max="2" width="3.28515625" style="104" customWidth="1"/>
    <col min="3" max="3" width="10.28515625" style="104" customWidth="1"/>
    <col min="4" max="4" width="43.5703125" style="104" customWidth="1"/>
    <col min="5" max="5" width="12.42578125" style="104" customWidth="1"/>
    <col min="6" max="6" width="2.85546875" style="104" customWidth="1"/>
    <col min="7" max="7" width="2.42578125" style="104" customWidth="1"/>
    <col min="8" max="8" width="3.28515625" style="104" customWidth="1"/>
    <col min="9" max="9" width="48.7109375" style="104" customWidth="1"/>
    <col min="10" max="10" width="11.85546875" style="104" customWidth="1"/>
    <col min="11" max="11" width="7" style="104" customWidth="1"/>
    <col min="12" max="16384" width="10.28515625" style="104"/>
  </cols>
  <sheetData>
    <row r="1" spans="1:13" ht="15.75" hidden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3" ht="6.75" hidden="1" customHeight="1">
      <c r="A2" s="103"/>
      <c r="B2" s="103"/>
      <c r="C2" s="103"/>
      <c r="D2" s="103"/>
      <c r="E2" s="103"/>
      <c r="F2" s="103"/>
      <c r="G2" s="103"/>
      <c r="H2" s="103"/>
      <c r="I2" s="103"/>
      <c r="K2" s="103"/>
    </row>
    <row r="3" spans="1:13" hidden="1">
      <c r="A3" s="103" t="s">
        <v>70</v>
      </c>
      <c r="B3" s="103"/>
      <c r="C3" s="103"/>
      <c r="D3" s="103"/>
      <c r="E3" s="103"/>
      <c r="F3" s="103"/>
      <c r="G3" s="103"/>
      <c r="H3" s="103"/>
      <c r="I3" s="103"/>
      <c r="J3" s="103" t="s">
        <v>46</v>
      </c>
      <c r="K3" s="103"/>
    </row>
    <row r="4" spans="1:13" ht="10.5" hidden="1" customHeight="1">
      <c r="A4" s="105"/>
      <c r="C4" s="105" t="s">
        <v>47</v>
      </c>
      <c r="D4" s="103"/>
      <c r="E4" s="103"/>
      <c r="F4" s="103"/>
      <c r="G4" s="103"/>
      <c r="H4" s="103"/>
      <c r="I4" s="103"/>
      <c r="J4" s="103"/>
      <c r="K4" s="103"/>
    </row>
    <row r="5" spans="1:13" ht="8.25" hidden="1" customHeight="1"/>
    <row r="6" spans="1:13" hidden="1">
      <c r="B6" s="106"/>
      <c r="C6" s="160" t="s">
        <v>22</v>
      </c>
      <c r="D6" s="107"/>
      <c r="E6" s="108"/>
      <c r="F6" s="108"/>
      <c r="G6" s="108"/>
      <c r="H6" s="108"/>
      <c r="I6" s="108"/>
      <c r="J6" s="109" t="s">
        <v>75</v>
      </c>
    </row>
    <row r="7" spans="1:13" ht="24" hidden="1" customHeight="1" thickBot="1">
      <c r="C7" s="110"/>
      <c r="D7" s="111" t="s">
        <v>48</v>
      </c>
      <c r="E7" s="111"/>
      <c r="F7" s="111"/>
      <c r="G7" s="111"/>
      <c r="H7" s="111"/>
      <c r="I7" s="111"/>
      <c r="J7" s="112"/>
    </row>
    <row r="8" spans="1:13" ht="7.5" hidden="1" customHeight="1" thickTop="1">
      <c r="A8" s="113"/>
      <c r="B8" s="114"/>
      <c r="C8" s="114"/>
      <c r="D8" s="114"/>
      <c r="E8" s="114"/>
      <c r="F8" s="114"/>
      <c r="G8" s="113"/>
      <c r="H8" s="114"/>
      <c r="I8" s="114"/>
      <c r="J8" s="114"/>
      <c r="K8" s="115"/>
    </row>
    <row r="9" spans="1:13" ht="15.75" hidden="1">
      <c r="A9" s="116"/>
      <c r="B9" s="117" t="s">
        <v>49</v>
      </c>
      <c r="C9" s="117"/>
      <c r="D9" s="117"/>
      <c r="E9" s="117"/>
      <c r="F9" s="117"/>
      <c r="G9" s="118" t="s">
        <v>50</v>
      </c>
      <c r="H9" s="117"/>
      <c r="I9" s="117"/>
      <c r="J9" s="117"/>
      <c r="K9" s="119"/>
    </row>
    <row r="10" spans="1:13" ht="6.75" hidden="1" customHeight="1">
      <c r="A10" s="116"/>
      <c r="B10" s="120"/>
      <c r="C10" s="120"/>
      <c r="D10" s="120"/>
      <c r="E10" s="120"/>
      <c r="F10" s="120"/>
      <c r="G10" s="116"/>
      <c r="H10" s="120"/>
      <c r="I10" s="120"/>
      <c r="K10" s="121"/>
    </row>
    <row r="11" spans="1:13" ht="15.75" hidden="1">
      <c r="A11" s="116"/>
      <c r="B11" s="122" t="s">
        <v>51</v>
      </c>
      <c r="C11" s="123"/>
      <c r="D11" s="122"/>
      <c r="E11" s="124">
        <v>248.9</v>
      </c>
      <c r="F11" s="125"/>
      <c r="G11" s="126"/>
      <c r="H11" s="122"/>
      <c r="I11" s="122"/>
      <c r="J11" s="127"/>
      <c r="K11" s="121"/>
    </row>
    <row r="12" spans="1:13" ht="15.75" hidden="1">
      <c r="A12" s="116"/>
      <c r="B12" s="122"/>
      <c r="C12" s="122"/>
      <c r="D12" s="122"/>
      <c r="E12" s="128"/>
      <c r="F12" s="129"/>
      <c r="G12" s="126"/>
      <c r="H12" s="122"/>
      <c r="I12" s="122"/>
      <c r="J12" s="130"/>
      <c r="K12" s="121"/>
    </row>
    <row r="13" spans="1:13" ht="21.75" hidden="1" customHeight="1">
      <c r="A13" s="116"/>
      <c r="B13" s="122"/>
      <c r="C13" s="122"/>
      <c r="D13" s="122"/>
      <c r="E13" s="128"/>
      <c r="F13" s="129"/>
      <c r="G13" s="126"/>
      <c r="H13" s="122" t="s">
        <v>52</v>
      </c>
      <c r="I13" s="122"/>
      <c r="J13" s="131">
        <f>SUM(J14:J17)</f>
        <v>246.5</v>
      </c>
      <c r="K13" s="132"/>
      <c r="L13" s="133"/>
    </row>
    <row r="14" spans="1:13" ht="15.75" hidden="1">
      <c r="A14" s="116"/>
      <c r="B14" s="166" t="s">
        <v>49</v>
      </c>
      <c r="C14" s="134"/>
      <c r="D14" s="134"/>
      <c r="E14" s="135">
        <f>+E17+E20+E23+E26</f>
        <v>78.400000000000006</v>
      </c>
      <c r="F14" s="136"/>
      <c r="G14" s="126"/>
      <c r="H14" s="122"/>
      <c r="I14" s="122" t="s">
        <v>54</v>
      </c>
      <c r="J14" s="128"/>
      <c r="K14" s="132"/>
    </row>
    <row r="15" spans="1:13" ht="15.75" hidden="1">
      <c r="A15" s="116"/>
      <c r="B15" s="122"/>
      <c r="C15" s="122" t="s">
        <v>55</v>
      </c>
      <c r="D15" s="122"/>
      <c r="E15" s="137"/>
      <c r="F15" s="129"/>
      <c r="G15" s="126"/>
      <c r="H15" s="122"/>
      <c r="I15" s="122" t="s">
        <v>56</v>
      </c>
      <c r="J15" s="128">
        <v>112.8</v>
      </c>
      <c r="K15" s="132"/>
      <c r="M15" s="138"/>
    </row>
    <row r="16" spans="1:13" ht="15.75" hidden="1">
      <c r="A16" s="116"/>
      <c r="B16" s="122"/>
      <c r="C16" s="122"/>
      <c r="D16" s="122"/>
      <c r="E16" s="137"/>
      <c r="F16" s="129"/>
      <c r="G16" s="126"/>
      <c r="H16" s="122"/>
      <c r="I16" s="122" t="s">
        <v>57</v>
      </c>
      <c r="J16" s="128">
        <v>4.0999999999999996</v>
      </c>
      <c r="K16" s="132"/>
      <c r="L16" s="133"/>
      <c r="M16" s="133"/>
    </row>
    <row r="17" spans="1:13" ht="15.75" hidden="1">
      <c r="A17" s="116"/>
      <c r="B17" s="122"/>
      <c r="C17" s="122" t="s">
        <v>67</v>
      </c>
      <c r="D17" s="122"/>
      <c r="E17" s="131"/>
      <c r="F17" s="129"/>
      <c r="G17" s="126"/>
      <c r="H17" s="122"/>
      <c r="I17" s="122" t="s">
        <v>59</v>
      </c>
      <c r="J17" s="128">
        <v>129.6</v>
      </c>
      <c r="K17" s="132"/>
    </row>
    <row r="18" spans="1:13" ht="15.75" hidden="1">
      <c r="A18" s="116"/>
      <c r="B18" s="122"/>
      <c r="C18" s="123"/>
      <c r="D18" s="123"/>
      <c r="E18" s="137"/>
      <c r="F18" s="129"/>
      <c r="G18" s="126"/>
      <c r="H18" s="122"/>
      <c r="I18" s="122"/>
      <c r="J18" s="128"/>
      <c r="K18" s="132"/>
    </row>
    <row r="19" spans="1:13" ht="15.75" hidden="1">
      <c r="A19" s="116"/>
      <c r="B19" s="122"/>
      <c r="C19" s="123"/>
      <c r="D19" s="123"/>
      <c r="E19" s="137"/>
      <c r="F19" s="129"/>
      <c r="G19" s="126"/>
      <c r="H19" s="122"/>
      <c r="I19" s="123"/>
      <c r="J19" s="128"/>
      <c r="K19" s="132"/>
    </row>
    <row r="20" spans="1:13" ht="15.75" hidden="1">
      <c r="A20" s="116"/>
      <c r="B20" s="122"/>
      <c r="C20" s="123" t="s">
        <v>71</v>
      </c>
      <c r="D20" s="122"/>
      <c r="E20" s="131">
        <v>78.400000000000006</v>
      </c>
      <c r="F20" s="129"/>
      <c r="G20" s="126"/>
      <c r="H20" s="122" t="s">
        <v>60</v>
      </c>
      <c r="I20" s="122"/>
      <c r="J20" s="131">
        <f>SUM(J21:J22)</f>
        <v>0</v>
      </c>
      <c r="K20" s="132"/>
    </row>
    <row r="21" spans="1:13" ht="15.75" hidden="1">
      <c r="A21" s="116"/>
      <c r="B21" s="122"/>
      <c r="C21" s="123"/>
      <c r="D21" s="122"/>
      <c r="E21" s="137"/>
      <c r="F21" s="129"/>
      <c r="G21" s="126"/>
      <c r="H21" s="122"/>
      <c r="I21" s="122" t="s">
        <v>61</v>
      </c>
      <c r="J21" s="128"/>
      <c r="K21" s="132"/>
      <c r="L21" s="133"/>
      <c r="M21" s="133"/>
    </row>
    <row r="22" spans="1:13" ht="15.75" hidden="1">
      <c r="A22" s="116"/>
      <c r="B22" s="122"/>
      <c r="C22" s="123"/>
      <c r="D22" s="122"/>
      <c r="E22" s="137"/>
      <c r="F22" s="129"/>
      <c r="G22" s="126"/>
      <c r="H22" s="122"/>
      <c r="I22" s="122" t="s">
        <v>62</v>
      </c>
      <c r="J22" s="128"/>
      <c r="K22" s="132"/>
      <c r="M22" s="133"/>
    </row>
    <row r="23" spans="1:13" ht="15.75" hidden="1">
      <c r="A23" s="116"/>
      <c r="B23" s="139"/>
      <c r="C23" s="123"/>
      <c r="D23" s="139"/>
      <c r="E23" s="140"/>
      <c r="F23" s="141"/>
      <c r="G23" s="126"/>
      <c r="H23" s="122"/>
      <c r="I23" s="122"/>
      <c r="J23" s="128"/>
      <c r="K23" s="132"/>
      <c r="L23" s="133"/>
      <c r="M23" s="138"/>
    </row>
    <row r="24" spans="1:13" ht="15.75" hidden="1">
      <c r="A24" s="116"/>
      <c r="B24" s="122"/>
      <c r="C24" s="123"/>
      <c r="D24" s="122"/>
      <c r="E24" s="142"/>
      <c r="F24" s="143"/>
      <c r="G24" s="126"/>
      <c r="H24" s="123"/>
      <c r="I24" s="123"/>
      <c r="J24" s="128"/>
      <c r="K24" s="132"/>
      <c r="M24" s="138"/>
    </row>
    <row r="25" spans="1:13" ht="15.75" hidden="1">
      <c r="A25" s="116"/>
      <c r="B25" s="122"/>
      <c r="C25" s="122"/>
      <c r="D25" s="122"/>
      <c r="E25" s="137"/>
      <c r="F25" s="129"/>
      <c r="G25" s="126"/>
      <c r="H25" s="122"/>
      <c r="I25" s="122"/>
      <c r="J25" s="137"/>
      <c r="K25" s="132"/>
      <c r="M25" s="133"/>
    </row>
    <row r="26" spans="1:13" ht="15.75" hidden="1">
      <c r="A26" s="116"/>
      <c r="B26" s="122"/>
      <c r="C26" s="122"/>
      <c r="D26" s="122"/>
      <c r="E26" s="131"/>
      <c r="F26" s="129"/>
      <c r="G26" s="126"/>
      <c r="H26" s="122"/>
      <c r="I26" s="122"/>
      <c r="J26" s="137"/>
      <c r="K26" s="132"/>
      <c r="M26" s="133"/>
    </row>
    <row r="27" spans="1:13" ht="15.75" hidden="1">
      <c r="A27" s="116"/>
      <c r="B27" s="122"/>
      <c r="C27" s="122"/>
      <c r="D27" s="123"/>
      <c r="E27" s="137"/>
      <c r="F27" s="129"/>
      <c r="G27" s="126"/>
      <c r="H27" s="122"/>
      <c r="I27" s="122"/>
      <c r="J27" s="137"/>
      <c r="K27" s="132"/>
      <c r="M27" s="133"/>
    </row>
    <row r="28" spans="1:13" ht="15.75" hidden="1">
      <c r="A28" s="116"/>
      <c r="B28" s="122"/>
      <c r="C28" s="122"/>
      <c r="D28" s="122"/>
      <c r="E28" s="137"/>
      <c r="F28" s="129"/>
      <c r="G28" s="126"/>
      <c r="H28" s="122"/>
      <c r="I28" s="122"/>
      <c r="J28" s="137"/>
      <c r="K28" s="132"/>
      <c r="L28" s="138"/>
    </row>
    <row r="29" spans="1:13" ht="15.75" hidden="1">
      <c r="A29" s="116"/>
      <c r="B29" s="122"/>
      <c r="C29" s="122"/>
      <c r="D29" s="122"/>
      <c r="E29" s="137"/>
      <c r="F29" s="129"/>
      <c r="G29" s="126"/>
      <c r="H29" s="122"/>
      <c r="I29" s="122"/>
      <c r="J29" s="137"/>
      <c r="K29" s="132"/>
    </row>
    <row r="30" spans="1:13" ht="15.75" hidden="1">
      <c r="A30" s="116"/>
      <c r="B30" s="123"/>
      <c r="C30" s="123"/>
      <c r="D30" s="122"/>
      <c r="E30" s="137"/>
      <c r="F30" s="129"/>
      <c r="G30" s="126"/>
      <c r="H30" s="122"/>
      <c r="I30" s="122"/>
      <c r="J30" s="137"/>
      <c r="K30" s="132"/>
      <c r="L30" s="144"/>
    </row>
    <row r="31" spans="1:13" ht="15.75" hidden="1">
      <c r="A31" s="116"/>
      <c r="B31" s="139"/>
      <c r="C31" s="139"/>
      <c r="D31" s="139"/>
      <c r="E31" s="145"/>
      <c r="F31" s="141"/>
      <c r="G31" s="126"/>
      <c r="H31" s="123"/>
      <c r="I31" s="123"/>
      <c r="J31" s="128"/>
      <c r="K31" s="132"/>
      <c r="L31" s="144"/>
    </row>
    <row r="32" spans="1:13" ht="15.75" hidden="1">
      <c r="A32" s="116"/>
      <c r="B32" s="122"/>
      <c r="C32" s="122"/>
      <c r="D32" s="122"/>
      <c r="E32" s="128"/>
      <c r="F32" s="129"/>
      <c r="G32" s="126"/>
      <c r="H32" s="122" t="s">
        <v>63</v>
      </c>
      <c r="I32" s="123"/>
      <c r="J32" s="128">
        <v>80.8</v>
      </c>
      <c r="K32" s="132"/>
    </row>
    <row r="33" spans="1:12" ht="15.75" hidden="1">
      <c r="A33" s="116"/>
      <c r="B33" s="122"/>
      <c r="C33" s="122"/>
      <c r="D33" s="122"/>
      <c r="E33" s="146"/>
      <c r="F33" s="129"/>
      <c r="G33" s="126"/>
      <c r="H33" s="122"/>
      <c r="I33" s="122"/>
      <c r="J33" s="128"/>
      <c r="K33" s="132"/>
    </row>
    <row r="34" spans="1:12" ht="15.75" hidden="1">
      <c r="A34" s="116"/>
      <c r="B34" s="147"/>
      <c r="C34" s="122"/>
      <c r="D34" s="122"/>
      <c r="E34" s="148"/>
      <c r="F34" s="129"/>
      <c r="G34" s="126"/>
      <c r="H34" s="123"/>
      <c r="I34" s="122"/>
      <c r="J34" s="128"/>
      <c r="K34" s="132"/>
    </row>
    <row r="35" spans="1:12" ht="15.75" hidden="1">
      <c r="A35" s="116"/>
      <c r="B35" s="147" t="s">
        <v>17</v>
      </c>
      <c r="C35" s="122"/>
      <c r="D35" s="122"/>
      <c r="E35" s="162">
        <f>+E14+E11</f>
        <v>327.3</v>
      </c>
      <c r="F35" s="141"/>
      <c r="G35" s="126"/>
      <c r="H35" s="122" t="s">
        <v>64</v>
      </c>
      <c r="I35" s="122"/>
      <c r="J35" s="149">
        <f>+J32+J13+J20</f>
        <v>327.3</v>
      </c>
      <c r="K35" s="132"/>
    </row>
    <row r="36" spans="1:12" ht="15.75" hidden="1">
      <c r="A36" s="116"/>
      <c r="B36" s="147"/>
      <c r="C36" s="122"/>
      <c r="D36" s="122"/>
      <c r="E36" s="150"/>
      <c r="F36" s="129"/>
      <c r="G36" s="126"/>
      <c r="H36" s="122"/>
      <c r="I36" s="122"/>
      <c r="J36" s="151">
        <f>+J35-E35</f>
        <v>0</v>
      </c>
      <c r="K36" s="132"/>
      <c r="L36" s="144"/>
    </row>
    <row r="37" spans="1:12" ht="15.75" hidden="1">
      <c r="A37" s="116"/>
      <c r="B37" s="123"/>
      <c r="C37" s="122"/>
      <c r="D37" s="122"/>
      <c r="E37" s="122"/>
      <c r="F37" s="122"/>
      <c r="G37" s="126"/>
      <c r="H37" s="139" t="s">
        <v>65</v>
      </c>
      <c r="I37" s="152"/>
      <c r="J37" s="153"/>
      <c r="K37" s="132"/>
    </row>
    <row r="38" spans="1:12" ht="6.75" hidden="1" customHeight="1" thickBot="1">
      <c r="A38" s="154"/>
      <c r="B38" s="155"/>
      <c r="C38" s="155"/>
      <c r="D38" s="155"/>
      <c r="E38" s="155"/>
      <c r="F38" s="155"/>
      <c r="G38" s="154"/>
      <c r="H38" s="155"/>
      <c r="I38" s="155"/>
      <c r="J38" s="155"/>
      <c r="K38" s="156"/>
    </row>
    <row r="39" spans="1:12" ht="8.25" hidden="1" customHeight="1" thickTop="1">
      <c r="A39" s="120"/>
      <c r="B39" s="120"/>
    </row>
    <row r="40" spans="1:12" hidden="1">
      <c r="A40" s="120"/>
      <c r="B40" s="157"/>
      <c r="C40" s="108"/>
      <c r="D40" s="108"/>
      <c r="E40" s="108"/>
      <c r="F40" s="108"/>
      <c r="G40" s="108"/>
      <c r="H40" s="108"/>
      <c r="I40" s="108"/>
      <c r="J40" s="108"/>
    </row>
    <row r="41" spans="1:12" hidden="1"/>
    <row r="42" spans="1:12" hidden="1"/>
    <row r="43" spans="1:12" hidden="1"/>
    <row r="44" spans="1:12" hidden="1"/>
    <row r="45" spans="1:12">
      <c r="A45" s="103" t="s">
        <v>70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1:12" ht="13.5">
      <c r="A46" s="105"/>
      <c r="C46" s="105" t="s">
        <v>47</v>
      </c>
      <c r="D46" s="103"/>
      <c r="E46" s="103"/>
      <c r="F46" s="103"/>
      <c r="G46" s="103"/>
      <c r="H46" s="103"/>
      <c r="I46" s="103"/>
      <c r="J46" s="103"/>
      <c r="K46" s="103"/>
    </row>
    <row r="48" spans="1:12">
      <c r="B48" s="106"/>
      <c r="C48" s="160" t="s">
        <v>22</v>
      </c>
      <c r="D48" s="107"/>
      <c r="E48" s="108"/>
      <c r="F48" s="108"/>
      <c r="G48" s="108"/>
      <c r="H48" s="108"/>
      <c r="I48" s="108"/>
      <c r="J48" s="109" t="s">
        <v>85</v>
      </c>
    </row>
    <row r="49" spans="1:11" ht="13.5" thickBot="1">
      <c r="C49" s="110"/>
      <c r="D49" s="111" t="s">
        <v>48</v>
      </c>
      <c r="E49" s="111"/>
      <c r="F49" s="111"/>
      <c r="G49" s="111"/>
      <c r="H49" s="111"/>
      <c r="I49" s="111"/>
      <c r="J49" s="112"/>
    </row>
    <row r="50" spans="1:11" ht="13.5" thickTop="1">
      <c r="A50" s="113"/>
      <c r="B50" s="114"/>
      <c r="C50" s="114"/>
      <c r="D50" s="114"/>
      <c r="E50" s="114"/>
      <c r="F50" s="114"/>
      <c r="G50" s="113"/>
      <c r="H50" s="114"/>
      <c r="I50" s="114"/>
      <c r="J50" s="114"/>
      <c r="K50" s="115"/>
    </row>
    <row r="51" spans="1:11" ht="15.75">
      <c r="A51" s="116"/>
      <c r="B51" s="117" t="s">
        <v>49</v>
      </c>
      <c r="C51" s="117"/>
      <c r="D51" s="117"/>
      <c r="E51" s="117"/>
      <c r="F51" s="117"/>
      <c r="G51" s="118" t="s">
        <v>50</v>
      </c>
      <c r="H51" s="117"/>
      <c r="I51" s="117"/>
      <c r="J51" s="117"/>
      <c r="K51" s="119"/>
    </row>
    <row r="52" spans="1:11">
      <c r="A52" s="116"/>
      <c r="B52" s="120"/>
      <c r="C52" s="120"/>
      <c r="D52" s="120"/>
      <c r="E52" s="120"/>
      <c r="F52" s="120"/>
      <c r="G52" s="116"/>
      <c r="H52" s="120"/>
      <c r="I52" s="120"/>
      <c r="K52" s="121"/>
    </row>
    <row r="53" spans="1:11" ht="15.75">
      <c r="A53" s="116"/>
      <c r="B53" s="122" t="s">
        <v>51</v>
      </c>
      <c r="C53" s="123"/>
      <c r="D53" s="122"/>
      <c r="E53" s="124">
        <v>80.8</v>
      </c>
      <c r="F53" s="125"/>
      <c r="G53" s="126"/>
      <c r="H53" s="122"/>
      <c r="I53" s="122"/>
      <c r="J53" s="127"/>
      <c r="K53" s="121"/>
    </row>
    <row r="54" spans="1:11" ht="15.75">
      <c r="A54" s="116"/>
      <c r="B54" s="122"/>
      <c r="C54" s="122"/>
      <c r="D54" s="122"/>
      <c r="E54" s="128"/>
      <c r="F54" s="129"/>
      <c r="G54" s="126"/>
      <c r="H54" s="122"/>
      <c r="I54" s="122"/>
      <c r="J54" s="130"/>
      <c r="K54" s="121"/>
    </row>
    <row r="55" spans="1:11" ht="15.75">
      <c r="A55" s="116"/>
      <c r="B55" s="122"/>
      <c r="C55" s="122"/>
      <c r="D55" s="122"/>
      <c r="E55" s="128"/>
      <c r="F55" s="129"/>
      <c r="G55" s="126"/>
      <c r="H55" s="122" t="s">
        <v>52</v>
      </c>
      <c r="I55" s="122"/>
      <c r="J55" s="131">
        <f>SUM(J56:J59)</f>
        <v>295.39999999999998</v>
      </c>
      <c r="K55" s="132"/>
    </row>
    <row r="56" spans="1:11" ht="15.75">
      <c r="A56" s="116"/>
      <c r="B56" s="166" t="s">
        <v>49</v>
      </c>
      <c r="C56" s="134"/>
      <c r="D56" s="134"/>
      <c r="E56" s="135">
        <f>+E59+E62+E65+E68</f>
        <v>226.3</v>
      </c>
      <c r="F56" s="136"/>
      <c r="G56" s="126"/>
      <c r="H56" s="122"/>
      <c r="I56" s="122" t="s">
        <v>54</v>
      </c>
      <c r="J56" s="128"/>
      <c r="K56" s="132"/>
    </row>
    <row r="57" spans="1:11" ht="15.75">
      <c r="A57" s="116"/>
      <c r="B57" s="122"/>
      <c r="C57" s="122" t="s">
        <v>55</v>
      </c>
      <c r="D57" s="122"/>
      <c r="E57" s="137"/>
      <c r="F57" s="129"/>
      <c r="G57" s="126"/>
      <c r="H57" s="122"/>
      <c r="I57" s="122" t="s">
        <v>56</v>
      </c>
      <c r="J57" s="128">
        <v>74.599999999999994</v>
      </c>
      <c r="K57" s="132"/>
    </row>
    <row r="58" spans="1:11" ht="15.75">
      <c r="A58" s="116"/>
      <c r="B58" s="122"/>
      <c r="C58" s="122"/>
      <c r="D58" s="122"/>
      <c r="E58" s="137"/>
      <c r="F58" s="129"/>
      <c r="G58" s="126"/>
      <c r="H58" s="122"/>
      <c r="I58" s="122" t="s">
        <v>57</v>
      </c>
      <c r="J58" s="128">
        <v>18</v>
      </c>
      <c r="K58" s="132"/>
    </row>
    <row r="59" spans="1:11" ht="15.75">
      <c r="A59" s="116"/>
      <c r="B59" s="122"/>
      <c r="C59" s="122" t="s">
        <v>67</v>
      </c>
      <c r="D59" s="122"/>
      <c r="E59" s="131"/>
      <c r="F59" s="129"/>
      <c r="G59" s="126"/>
      <c r="H59" s="122"/>
      <c r="I59" s="122" t="s">
        <v>59</v>
      </c>
      <c r="J59" s="128">
        <v>202.8</v>
      </c>
      <c r="K59" s="132"/>
    </row>
    <row r="60" spans="1:11" ht="15.75">
      <c r="A60" s="116"/>
      <c r="B60" s="122"/>
      <c r="C60" s="123"/>
      <c r="D60" s="123"/>
      <c r="E60" s="137"/>
      <c r="F60" s="129"/>
      <c r="G60" s="126"/>
      <c r="H60" s="122"/>
      <c r="I60" s="122"/>
      <c r="J60" s="128"/>
      <c r="K60" s="132"/>
    </row>
    <row r="61" spans="1:11" ht="15.75">
      <c r="A61" s="116"/>
      <c r="B61" s="122"/>
      <c r="C61" s="123"/>
      <c r="D61" s="123"/>
      <c r="E61" s="137"/>
      <c r="F61" s="129"/>
      <c r="G61" s="126"/>
      <c r="H61" s="122"/>
      <c r="I61" s="123"/>
      <c r="J61" s="128"/>
      <c r="K61" s="132"/>
    </row>
    <row r="62" spans="1:11" ht="15.75">
      <c r="A62" s="116"/>
      <c r="B62" s="122"/>
      <c r="C62" s="123" t="s">
        <v>71</v>
      </c>
      <c r="D62" s="122"/>
      <c r="E62" s="131">
        <v>226.3</v>
      </c>
      <c r="F62" s="129"/>
      <c r="G62" s="126"/>
      <c r="H62" s="122" t="s">
        <v>60</v>
      </c>
      <c r="I62" s="122"/>
      <c r="J62" s="131">
        <f>SUM(J63:J64)</f>
        <v>0</v>
      </c>
      <c r="K62" s="132"/>
    </row>
    <row r="63" spans="1:11" ht="15.75">
      <c r="A63" s="116"/>
      <c r="B63" s="122"/>
      <c r="C63" s="123"/>
      <c r="D63" s="122"/>
      <c r="E63" s="137"/>
      <c r="F63" s="129"/>
      <c r="G63" s="126"/>
      <c r="H63" s="122"/>
      <c r="I63" s="122" t="s">
        <v>61</v>
      </c>
      <c r="J63" s="128"/>
      <c r="K63" s="132"/>
    </row>
    <row r="64" spans="1:11" ht="15.75">
      <c r="A64" s="116"/>
      <c r="B64" s="122"/>
      <c r="C64" s="123"/>
      <c r="D64" s="122"/>
      <c r="E64" s="137"/>
      <c r="F64" s="129"/>
      <c r="G64" s="126"/>
      <c r="H64" s="122"/>
      <c r="I64" s="122" t="s">
        <v>62</v>
      </c>
      <c r="J64" s="128"/>
      <c r="K64" s="132"/>
    </row>
    <row r="65" spans="1:11" ht="15.75">
      <c r="A65" s="116"/>
      <c r="B65" s="139"/>
      <c r="C65" s="123"/>
      <c r="D65" s="139"/>
      <c r="E65" s="140"/>
      <c r="F65" s="141"/>
      <c r="G65" s="126"/>
      <c r="H65" s="122"/>
      <c r="I65" s="122"/>
      <c r="J65" s="128"/>
      <c r="K65" s="132"/>
    </row>
    <row r="66" spans="1:11" ht="15.75">
      <c r="A66" s="116"/>
      <c r="B66" s="122"/>
      <c r="C66" s="123"/>
      <c r="D66" s="122"/>
      <c r="E66" s="142"/>
      <c r="F66" s="143"/>
      <c r="G66" s="126"/>
      <c r="H66" s="123"/>
      <c r="I66" s="123"/>
      <c r="J66" s="128"/>
      <c r="K66" s="132"/>
    </row>
    <row r="67" spans="1:11" ht="15.75">
      <c r="A67" s="116"/>
      <c r="B67" s="122"/>
      <c r="C67" s="122"/>
      <c r="D67" s="122"/>
      <c r="E67" s="137"/>
      <c r="F67" s="129"/>
      <c r="G67" s="126"/>
      <c r="H67" s="122"/>
      <c r="I67" s="122"/>
      <c r="J67" s="137"/>
      <c r="K67" s="132"/>
    </row>
    <row r="68" spans="1:11" ht="15.75">
      <c r="A68" s="116"/>
      <c r="B68" s="122"/>
      <c r="C68" s="122"/>
      <c r="D68" s="122"/>
      <c r="E68" s="131"/>
      <c r="F68" s="129"/>
      <c r="G68" s="126"/>
      <c r="H68" s="122"/>
      <c r="I68" s="122"/>
      <c r="J68" s="137"/>
      <c r="K68" s="132"/>
    </row>
    <row r="69" spans="1:11" ht="15.75">
      <c r="A69" s="116"/>
      <c r="B69" s="122"/>
      <c r="C69" s="122"/>
      <c r="D69" s="123"/>
      <c r="E69" s="137"/>
      <c r="F69" s="129"/>
      <c r="G69" s="126"/>
      <c r="H69" s="122"/>
      <c r="I69" s="122"/>
      <c r="J69" s="137"/>
      <c r="K69" s="132"/>
    </row>
    <row r="70" spans="1:11" ht="15.75">
      <c r="A70" s="116"/>
      <c r="B70" s="122"/>
      <c r="C70" s="122"/>
      <c r="D70" s="122"/>
      <c r="E70" s="137"/>
      <c r="F70" s="129"/>
      <c r="G70" s="126"/>
      <c r="H70" s="122"/>
      <c r="I70" s="122"/>
      <c r="J70" s="137"/>
      <c r="K70" s="132"/>
    </row>
    <row r="71" spans="1:11" ht="15.75">
      <c r="A71" s="116"/>
      <c r="B71" s="122"/>
      <c r="C71" s="122"/>
      <c r="D71" s="122"/>
      <c r="E71" s="137"/>
      <c r="F71" s="129"/>
      <c r="G71" s="126"/>
      <c r="H71" s="122"/>
      <c r="I71" s="122"/>
      <c r="J71" s="137"/>
      <c r="K71" s="132"/>
    </row>
    <row r="72" spans="1:11" ht="15.75">
      <c r="A72" s="116"/>
      <c r="B72" s="123"/>
      <c r="C72" s="123"/>
      <c r="D72" s="122"/>
      <c r="E72" s="137"/>
      <c r="F72" s="129"/>
      <c r="G72" s="126"/>
      <c r="H72" s="122"/>
      <c r="I72" s="122"/>
      <c r="J72" s="137"/>
      <c r="K72" s="132"/>
    </row>
    <row r="73" spans="1:11" ht="15.75">
      <c r="A73" s="116"/>
      <c r="B73" s="139"/>
      <c r="C73" s="139"/>
      <c r="D73" s="139"/>
      <c r="E73" s="145"/>
      <c r="F73" s="141"/>
      <c r="G73" s="126"/>
      <c r="H73" s="123"/>
      <c r="I73" s="123"/>
      <c r="J73" s="128"/>
      <c r="K73" s="132"/>
    </row>
    <row r="74" spans="1:11" ht="15.75">
      <c r="A74" s="116"/>
      <c r="B74" s="122"/>
      <c r="C74" s="122"/>
      <c r="D74" s="122"/>
      <c r="E74" s="128"/>
      <c r="F74" s="129"/>
      <c r="G74" s="126"/>
      <c r="H74" s="122" t="s">
        <v>63</v>
      </c>
      <c r="I74" s="123"/>
      <c r="J74" s="128">
        <v>11.7</v>
      </c>
      <c r="K74" s="132"/>
    </row>
    <row r="75" spans="1:11" ht="15.75">
      <c r="A75" s="116"/>
      <c r="B75" s="122"/>
      <c r="C75" s="122"/>
      <c r="D75" s="122"/>
      <c r="E75" s="146"/>
      <c r="F75" s="129"/>
      <c r="G75" s="126"/>
      <c r="H75" s="122"/>
      <c r="I75" s="122"/>
      <c r="J75" s="128"/>
      <c r="K75" s="132"/>
    </row>
    <row r="76" spans="1:11" ht="15.75">
      <c r="A76" s="116"/>
      <c r="B76" s="147"/>
      <c r="C76" s="122"/>
      <c r="D76" s="122"/>
      <c r="E76" s="148"/>
      <c r="F76" s="129"/>
      <c r="G76" s="126"/>
      <c r="H76" s="123"/>
      <c r="I76" s="122"/>
      <c r="J76" s="128"/>
      <c r="K76" s="132"/>
    </row>
    <row r="77" spans="1:11" ht="15.75">
      <c r="A77" s="116"/>
      <c r="B77" s="147" t="s">
        <v>17</v>
      </c>
      <c r="C77" s="122"/>
      <c r="D77" s="122"/>
      <c r="E77" s="162">
        <f>+E56+E53</f>
        <v>307.10000000000002</v>
      </c>
      <c r="F77" s="141"/>
      <c r="G77" s="126"/>
      <c r="H77" s="122" t="s">
        <v>64</v>
      </c>
      <c r="I77" s="122"/>
      <c r="J77" s="149">
        <f>+J74+J55+J62</f>
        <v>307.09999999999997</v>
      </c>
      <c r="K77" s="132"/>
    </row>
    <row r="78" spans="1:11" ht="15.75">
      <c r="A78" s="116"/>
      <c r="B78" s="147"/>
      <c r="C78" s="122"/>
      <c r="D78" s="122"/>
      <c r="E78" s="150"/>
      <c r="F78" s="129"/>
      <c r="G78" s="126"/>
      <c r="H78" s="122"/>
      <c r="I78" s="122"/>
      <c r="J78" s="151">
        <f>+J77-E77</f>
        <v>0</v>
      </c>
      <c r="K78" s="132"/>
    </row>
    <row r="79" spans="1:11" ht="15.75">
      <c r="A79" s="116"/>
      <c r="B79" s="123"/>
      <c r="C79" s="122"/>
      <c r="D79" s="122"/>
      <c r="E79" s="122"/>
      <c r="F79" s="122"/>
      <c r="G79" s="126"/>
      <c r="H79" s="139" t="s">
        <v>65</v>
      </c>
      <c r="I79" s="152"/>
      <c r="J79" s="153"/>
      <c r="K79" s="132"/>
    </row>
    <row r="80" spans="1:11" ht="13.5" thickBot="1">
      <c r="A80" s="154"/>
      <c r="B80" s="155"/>
      <c r="C80" s="155"/>
      <c r="D80" s="155"/>
      <c r="E80" s="155"/>
      <c r="F80" s="155"/>
      <c r="G80" s="154"/>
      <c r="H80" s="155"/>
      <c r="I80" s="155"/>
      <c r="J80" s="155"/>
      <c r="K80" s="156"/>
    </row>
    <row r="81" spans="1:10" ht="13.5" thickTop="1">
      <c r="A81" s="120"/>
      <c r="B81" s="120"/>
    </row>
    <row r="82" spans="1:10">
      <c r="A82" s="120"/>
      <c r="B82" s="157"/>
      <c r="C82" s="108"/>
      <c r="D82" s="108"/>
      <c r="E82" s="108"/>
      <c r="F82" s="108"/>
      <c r="G82" s="108"/>
      <c r="H82" s="108"/>
      <c r="I82" s="108"/>
      <c r="J82" s="108"/>
    </row>
  </sheetData>
  <phoneticPr fontId="0" type="noConversion"/>
  <pageMargins left="0.34" right="0.75" top="0.70866141732283472" bottom="0.78740157480314965" header="0" footer="0.27559055118110237"/>
  <pageSetup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P8b ene-dic</vt:lpstr>
      <vt:lpstr>Ing.Ene-Dic</vt:lpstr>
      <vt:lpstr>Flujo Conacyt Dic 04</vt:lpstr>
      <vt:lpstr>Fideicomiso</vt:lpstr>
      <vt:lpstr>Flujo Sivilla</vt:lpstr>
      <vt:lpstr>Flujo FIES</vt:lpstr>
      <vt:lpstr>Fideicomiso!Área_de_impresión</vt:lpstr>
      <vt:lpstr>'Ing.Ene-Dic'!Área_de_impresión</vt:lpstr>
      <vt:lpstr>'P8b ene-dic'!Área_de_impresión</vt:lpstr>
      <vt:lpstr>'P8b ene-dic'!Títulos_a_imprimir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Todos Nosotros</dc:creator>
  <cp:lastModifiedBy>monica.miranda</cp:lastModifiedBy>
  <cp:lastPrinted>2005-03-09T22:59:58Z</cp:lastPrinted>
  <dcterms:created xsi:type="dcterms:W3CDTF">2001-02-26T20:22:16Z</dcterms:created>
  <dcterms:modified xsi:type="dcterms:W3CDTF">2014-02-24T02:08:06Z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-153601197</vt:i4>
  </property>
  <property fmtid="{D5CDD505-2E9C-101B-9397-08002B2CF9AE}" pid="3" name="_EmailSubject">
    <vt:lpwstr>Puntos carpeta</vt:lpwstr>
  </property>
  <property fmtid="{D5CDD505-2E9C-101B-9397-08002B2CF9AE}" pid="4" name="_AuthorEmail">
    <vt:lpwstr>gilda.legarreta@cimav.edu.mx</vt:lpwstr>
  </property>
  <property fmtid="{D5CDD505-2E9C-101B-9397-08002B2CF9AE}" pid="5" name="_AuthorEmailDisplayName">
    <vt:lpwstr>Lic. Gilda Legarreta</vt:lpwstr>
  </property>
  <property fmtid="{D5CDD505-2E9C-101B-9397-08002B2CF9AE}" pid="6" name="_ReviewingToolsShownOnce">
    <vt:lpwstr/>
  </property>
</Properties>
</file>